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E:\1712\Nueva carpeta\"/>
    </mc:Choice>
  </mc:AlternateContent>
  <xr:revisionPtr revIDLastSave="0" documentId="8_{1A066504-52D9-4AED-8C2B-8EFF6B2A6237}" xr6:coauthVersionLast="47" xr6:coauthVersionMax="47" xr10:uidLastSave="{00000000-0000-0000-0000-000000000000}"/>
  <bookViews>
    <workbookView showHorizontalScroll="0" showVerticalScroll="0" showSheetTabs="0" xWindow="-108" yWindow="-108" windowWidth="23256" windowHeight="12576" firstSheet="1" activeTab="1" xr2:uid="{00000000-000D-0000-FFFF-FFFF00000000}"/>
  </bookViews>
  <sheets>
    <sheet name="Parámetro" sheetId="2" state="hidden" r:id="rId1"/>
    <sheet name="construcciones" sheetId="4" r:id="rId2"/>
    <sheet name="Riesgos_PROCESO_STC" sheetId="1" state="hidden" r:id="rId3"/>
    <sheet name="Riesgos_P-SERVICIOCIUDADANO_STC" sheetId="5" state="hidden"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xlnm._FilterDatabase" localSheetId="1" hidden="1">construcciones!$A$3:$AT$30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M38" i="4" l="1"/>
  <c r="AJ38" i="4"/>
  <c r="AI38" i="4"/>
  <c r="AD38" i="4"/>
  <c r="AA38" i="4"/>
  <c r="K38" i="4"/>
  <c r="AD37" i="4" l="1"/>
  <c r="AM35" i="4"/>
  <c r="AD35" i="4"/>
  <c r="K35" i="4"/>
  <c r="AM33" i="4" l="1"/>
  <c r="AJ33" i="4"/>
  <c r="AI33" i="4"/>
  <c r="AA33" i="4"/>
  <c r="K33" i="4"/>
  <c r="AM32" i="4" l="1"/>
  <c r="AA32" i="4"/>
  <c r="K32" i="4"/>
  <c r="AM31" i="4"/>
  <c r="AA31" i="4"/>
  <c r="K31" i="4"/>
  <c r="AA30" i="4" l="1"/>
  <c r="AM29" i="4"/>
  <c r="AA29" i="4"/>
  <c r="K29" i="4"/>
  <c r="AM28" i="4"/>
  <c r="AA28" i="4"/>
  <c r="K28" i="4"/>
  <c r="AA27" i="4"/>
  <c r="AM26" i="4"/>
  <c r="AA26" i="4"/>
  <c r="K26" i="4"/>
  <c r="AM25" i="4"/>
  <c r="AA25" i="4"/>
  <c r="K25" i="4"/>
  <c r="AJ28" i="4" l="1"/>
  <c r="AJ25" i="4"/>
  <c r="AA24" i="4" l="1"/>
  <c r="AM23" i="4"/>
  <c r="AD23" i="4"/>
  <c r="AA23" i="4"/>
  <c r="K23" i="4"/>
  <c r="AJ22" i="4"/>
  <c r="AI22" i="4"/>
  <c r="AD22" i="4"/>
  <c r="AA22" i="4"/>
  <c r="AM21" i="4"/>
  <c r="AJ21" i="4"/>
  <c r="AI21" i="4"/>
  <c r="AD21" i="4"/>
  <c r="AA21" i="4"/>
  <c r="K21" i="4"/>
  <c r="AA20" i="4"/>
  <c r="AM19" i="4"/>
  <c r="AA19" i="4"/>
  <c r="AB19" i="4" s="1"/>
  <c r="K19" i="4"/>
  <c r="AD19" i="4" l="1"/>
  <c r="AD20" i="4"/>
  <c r="AE19" i="4"/>
  <c r="AJ20" i="4" l="1"/>
  <c r="AI19" i="4"/>
  <c r="AI20" i="4"/>
  <c r="AJ19" i="4"/>
  <c r="AD18" i="4" l="1"/>
  <c r="AA18" i="4"/>
  <c r="AD17" i="4"/>
  <c r="AA17" i="4"/>
  <c r="AD16" i="4"/>
  <c r="AA16" i="4"/>
  <c r="AM15" i="4"/>
  <c r="AD15" i="4"/>
  <c r="AA15" i="4"/>
  <c r="K15" i="4"/>
  <c r="AM14" i="4" l="1"/>
  <c r="AJ14" i="4"/>
  <c r="AI14" i="4"/>
  <c r="AA14" i="4"/>
  <c r="K14" i="4"/>
  <c r="AA13" i="4" l="1"/>
  <c r="AJ12" i="4" l="1"/>
  <c r="AD12" i="4"/>
  <c r="AA12" i="4"/>
  <c r="AM10" i="4" l="1"/>
  <c r="AI10" i="4"/>
  <c r="AD10" i="4"/>
  <c r="AA10" i="4"/>
  <c r="K10" i="4"/>
  <c r="AM8" i="4" l="1"/>
  <c r="AI9" i="4"/>
  <c r="AD9" i="4"/>
  <c r="AA9" i="4"/>
  <c r="K8" i="4"/>
  <c r="AM6" i="4" l="1"/>
  <c r="AD6" i="4"/>
  <c r="AA6" i="4"/>
  <c r="K6" i="4"/>
  <c r="K4" i="4" l="1"/>
  <c r="AA4" i="4"/>
  <c r="AD4" i="4"/>
  <c r="AM4" i="4"/>
  <c r="AN10" i="1" l="1"/>
  <c r="AN6" i="1"/>
  <c r="AN3" i="1"/>
  <c r="AN3" i="5"/>
  <c r="AJ4" i="5"/>
  <c r="AK4" i="5"/>
  <c r="AJ5" i="5"/>
  <c r="AK5" i="5"/>
  <c r="AB4" i="5"/>
  <c r="AC4" i="5" s="1"/>
  <c r="AB5" i="5"/>
  <c r="AC5" i="5"/>
  <c r="AE4" i="5" l="1"/>
  <c r="AF4" i="5" s="1"/>
  <c r="AE5" i="5"/>
  <c r="AF5" i="5" s="1"/>
  <c r="AB7" i="1"/>
  <c r="AB8" i="1"/>
  <c r="AB9" i="1"/>
  <c r="T8" i="1"/>
  <c r="AC7" i="1"/>
  <c r="AC8" i="1"/>
  <c r="AC9" i="1"/>
  <c r="AE9" i="1" l="1"/>
  <c r="AE8" i="1"/>
  <c r="AE7" i="1"/>
  <c r="AK7" i="5"/>
  <c r="AJ7" i="5"/>
  <c r="AB7" i="5"/>
  <c r="AE7" i="5" s="1"/>
  <c r="AB6" i="5"/>
  <c r="AB3" i="5"/>
  <c r="L3" i="5"/>
  <c r="AF9" i="1"/>
  <c r="AF8" i="1"/>
  <c r="AF7" i="1"/>
  <c r="AC3" i="5"/>
  <c r="AF7" i="5"/>
  <c r="AC6" i="5"/>
  <c r="AE6" i="5" l="1"/>
  <c r="AF6" i="5" s="1"/>
  <c r="AE3" i="5"/>
  <c r="AF3" i="5" s="1"/>
  <c r="AM5" i="4" l="1"/>
  <c r="AA5" i="4"/>
  <c r="K5" i="4"/>
  <c r="AG3" i="5"/>
  <c r="AJ6" i="5" l="1"/>
  <c r="AK6" i="5"/>
  <c r="AJ3" i="5"/>
  <c r="AK3" i="5"/>
  <c r="AD5" i="4"/>
  <c r="AB6" i="1"/>
  <c r="AB10" i="1"/>
  <c r="AB4" i="1"/>
  <c r="AC4" i="1" s="1"/>
  <c r="AB5" i="1"/>
  <c r="AB3" i="1"/>
  <c r="L6" i="1"/>
  <c r="L10" i="1"/>
  <c r="L3" i="1"/>
  <c r="AC6" i="1"/>
  <c r="AC10" i="1"/>
  <c r="AC5" i="1"/>
  <c r="AC3" i="1"/>
  <c r="AE3" i="1" l="1"/>
  <c r="AE5" i="1"/>
  <c r="AE10" i="1"/>
  <c r="AE6" i="1"/>
  <c r="AE4" i="1"/>
  <c r="AF4" i="1" s="1"/>
  <c r="AG6" i="1" s="1"/>
  <c r="AF3" i="1"/>
  <c r="AF5" i="1"/>
  <c r="AF10" i="1"/>
  <c r="AF6" i="1"/>
  <c r="AG3" i="1" l="1"/>
  <c r="AK5" i="1" s="1"/>
  <c r="AG10" i="1"/>
  <c r="AJ10" i="1" s="1"/>
  <c r="AJ3" i="1"/>
  <c r="AJ7" i="1"/>
  <c r="AK8" i="1"/>
  <c r="AK9" i="1"/>
  <c r="AJ9" i="1"/>
  <c r="AJ6" i="1"/>
  <c r="AJ8" i="1"/>
  <c r="AK7" i="1"/>
  <c r="AK6" i="1"/>
  <c r="AK10" i="1"/>
  <c r="AJ4" i="1" l="1"/>
  <c r="AK4" i="1"/>
  <c r="AJ5" i="1"/>
  <c r="AK3" i="1"/>
</calcChain>
</file>

<file path=xl/sharedStrings.xml><?xml version="1.0" encoding="utf-8"?>
<sst xmlns="http://schemas.openxmlformats.org/spreadsheetml/2006/main" count="1382" uniqueCount="747">
  <si>
    <t xml:space="preserve">PROCESO </t>
  </si>
  <si>
    <t>CÓDIGO DEL RIESGO</t>
  </si>
  <si>
    <t>INTERNO</t>
  </si>
  <si>
    <t>EXTERNO</t>
  </si>
  <si>
    <t>TIPO</t>
  </si>
  <si>
    <t>ORIGEN</t>
  </si>
  <si>
    <t>DEBIDO A 
(Causa(s))</t>
  </si>
  <si>
    <t>PUEDE SUCEDER  QUE
(Riesgo)</t>
  </si>
  <si>
    <t>NIVEL DE RIESGO INHERENTE</t>
  </si>
  <si>
    <t>TIPO DE CONTROL</t>
  </si>
  <si>
    <t>NÚMERO DE COLUMNAS QUE SE DESPLAZA EN EL EJE DE PROBABILIDAD</t>
  </si>
  <si>
    <t>NÚMERO DE COLUMNAS QUE SE DESPLAZA EN EL EJE DE IMPACTO</t>
  </si>
  <si>
    <t>NIVEL DE RIESGO RESIDUAL</t>
  </si>
  <si>
    <t>RESPUESTAS AL RIESGO</t>
  </si>
  <si>
    <t>ACCIÓN</t>
  </si>
  <si>
    <t>RESPONSABLE</t>
  </si>
  <si>
    <t>FECHA LÍMITE PARA EL CUMPLIMIENTO DE LA ACCIÓN</t>
  </si>
  <si>
    <t>INDICADORES DE GESTIÓN ASOCIADOS AL RIESGO</t>
  </si>
  <si>
    <t>ASPECTOS A TENER EN CUENTA PARA EL ANÁLISIS DE MATERIALIZACIÓN DEL RIESGO</t>
  </si>
  <si>
    <t>Diseño y Construcción de Parques y Escenarios</t>
  </si>
  <si>
    <t>RG- Diseño y Construcción de Parques y Escenarios 001</t>
  </si>
  <si>
    <t>Desempeño de los procesos: Capacidad humana, técnica y financiera de los procesos para lograr el cumplimiento de sus objetivos.
Aspecto Humano: Competencia del personal.
Relacionamiento con partes interesadas: Articulación y/o relacionamiento con comunidades, organizaciones y entidades alrededor de propósitos y acciones comunes frente al deporte, la recreación, la actividad física, parques y escenarios.</t>
  </si>
  <si>
    <t>Sociales: Participación de la comunidad en la práctica del deporte, la recreación y la actividad física, así como en la construcción y mantenimiento de parques y escenarios.</t>
  </si>
  <si>
    <t>Gestión</t>
  </si>
  <si>
    <t>Análisis de contexto de índole táctico</t>
  </si>
  <si>
    <t>Deficiencias en la estructuración de los proyectos (viabilidad)</t>
  </si>
  <si>
    <t>Retrasos en la ejecución de los estudios y/o diseños</t>
  </si>
  <si>
    <t>Casi Seguro (5)</t>
  </si>
  <si>
    <t>Mayor (4)</t>
  </si>
  <si>
    <t>Extremo (20)</t>
  </si>
  <si>
    <t>Subdirector Técnico de Construcciones</t>
  </si>
  <si>
    <t>Débil</t>
  </si>
  <si>
    <t>Probable (4)</t>
  </si>
  <si>
    <t>Extremo (16)</t>
  </si>
  <si>
    <t>Reducir</t>
  </si>
  <si>
    <t>Porcentaje de avance en la ejecución de proyectos de estudios y/o diseños de parques y escenarios</t>
  </si>
  <si>
    <t>Falta de competencia de los contratistas y/o interventores en la ejecución de los estudios y/o diseños</t>
  </si>
  <si>
    <t>Detectivo</t>
  </si>
  <si>
    <t>Supervisor designado
Interventor</t>
  </si>
  <si>
    <t>Al inicio de la ejecución del contrato</t>
  </si>
  <si>
    <t>Verificar el cumplimiento de las condiciones de idoneidad y experiencia de los profesionales del contratista e interventor.</t>
  </si>
  <si>
    <t>En caso de detectar inconsistencias durante la verificación del cumplimiento de requisitos, se solicita la subsanación o el reemplazo del profesional.</t>
  </si>
  <si>
    <t>Expediente contractual</t>
  </si>
  <si>
    <t>Moderado</t>
  </si>
  <si>
    <t>Fuerte</t>
  </si>
  <si>
    <t>No Disminuye</t>
  </si>
  <si>
    <t>Directamente</t>
  </si>
  <si>
    <t>Cambios frecuentes en los diseños en etapas avanzadas de su ejecución</t>
  </si>
  <si>
    <t>Cuando se presentan modificaciones a los diseños</t>
  </si>
  <si>
    <t xml:space="preserve">Revisar y gestionar los cambios en el diseño cuando se presenten modificaciones a los mismos. </t>
  </si>
  <si>
    <t>La gestión de los cambios se realiza en comités de diseño, teniendo en cuenta lo establecido en el procedimiento de estudios y diseño de parques y escenarios.</t>
  </si>
  <si>
    <t>Cuando se presenten modificaciones a los diseños, solo se podrán llevar a cabo, los que cuenten con la aprobación del Interventor y el visto bueno del supervisor designado y/o profesional de apoyo. Para esto, el Interventor presentará un informe que incluya la justificación del cambio requerido con los correspondientes soportes presentados por el contratista, incluidas las afectaciones al presupuesto (cuando aplique).</t>
  </si>
  <si>
    <t>Actas de comité de diseño</t>
  </si>
  <si>
    <t>RG- Diseño y Construcción de Parques y Escenarios 002</t>
  </si>
  <si>
    <t>Desempeño de los procesos: Capacidad humana, técnica y financiera de los procesos para lograr el cumplimiento de sus objetivos.
Relacionamiento con partes interesadas: Articulación y/o relacionamiento con comunidades, organizaciones y entidades alrededor de propósitos y acciones comunes frente al deporte, la recreación, la actividad física, parques y escenarios.</t>
  </si>
  <si>
    <t>Políticos: Cambios periódicos de gobierno, tanto a nivel nacional como distrital.
Sociales: Participación de la comunidad en la práctica del deporte, la recreación y la actividad física, así como en la construcción y mantenimiento de parques y escenarios.</t>
  </si>
  <si>
    <t>Análisis de contexto de índole estratégico</t>
  </si>
  <si>
    <t>Deficiencias en los estudios y diseños (incompletos, inexistentes, inoportunidad) y/o en la etapa de planeación de los proyectos</t>
  </si>
  <si>
    <t>Retrasos en la ejecución de las obras y las interventorías</t>
  </si>
  <si>
    <t>Profesional de apoyo a la supervisión - Área de Interventoría</t>
  </si>
  <si>
    <t>Al finalizar la ejecución de los estudios y diseños y durante la construcción de las obras según las necesidades que se presenten</t>
  </si>
  <si>
    <t>Revisar la documentación recibida de estudios y diseños y realizar las observaciones a que haya lugar.</t>
  </si>
  <si>
    <t>Moderado (3)</t>
  </si>
  <si>
    <t>Extremo (15)</t>
  </si>
  <si>
    <t>Porcentaje de avance en la ejecución de obras de construcción y adecuación de parques y escenarios</t>
  </si>
  <si>
    <t>RG- Diseño y Construcción de Parques y Escenarios 003</t>
  </si>
  <si>
    <t>Desempeño de los procesos: Capacidad humana, técnica y financiera de los procesos para lograr el cumplimiento de sus objetivos.</t>
  </si>
  <si>
    <t>N/A</t>
  </si>
  <si>
    <t>Demoras en la definición de causas y responsables de las fallas encontradas</t>
  </si>
  <si>
    <t>Pérdida de la oportunidad para siniestrar el amparo de estabilidad de obra por el  vencimiento de la vigencia, sin que se hayan resuelto las fallas detectadas por la entidad</t>
  </si>
  <si>
    <t>Improbable (2)</t>
  </si>
  <si>
    <t>Alto (8)</t>
  </si>
  <si>
    <t>Preventivo</t>
  </si>
  <si>
    <t>Responsable designado del grupo de estabilidad de obra - Área de Interventoría</t>
  </si>
  <si>
    <t>De acuerdo con la programación de visitas de seguimiento o reconocimiento a las obras de contratos o de proyectos de parques en zonas de cesión</t>
  </si>
  <si>
    <t>Verificar y evaluar el estado de las obras entregadas de acuerdo con lo establecido en el contrato respectivo.</t>
  </si>
  <si>
    <t>Se realiza mediante visitas de seguimiento o reconocimiento, donde se realiza una inspección visual, georreferenciación y registro fotográfico del estado de las obras, con base en la documentación entregada, definiendo bajo criterio técnico el estado de dichas obras.</t>
  </si>
  <si>
    <t>En caso de identificar fallas constructivas, deterioros o daños en la obra visitada de los contratos y proyectos de zonas de cesión, se procede con las notificaciones pertinentes y el inicio del proceso administrativo que permita la afectación de la póliza del amparo de estabilidad de obra, según lo establecido en el procedimiento de seguimiento a contratos de obras y proyectos en zonas de cesión finalizados con pólizas de estabilidad y/o calidad vigentes.</t>
  </si>
  <si>
    <t>Actas de visita de seguimiento o reconocimiento a las obras de contratos o de proyectos de parques en zonas de cesión</t>
  </si>
  <si>
    <t>Indirectamente</t>
  </si>
  <si>
    <t>Raro (1)</t>
  </si>
  <si>
    <t>Demora en los trámites administrativos para declarar el siniestro</t>
  </si>
  <si>
    <t>CONTROLES AYUDAN A DISMINUIR LA PROBABILIDAD</t>
  </si>
  <si>
    <t>RESULTADO DE LA EVALUACIÓN DEL DISEÑO DEL CONTROL</t>
  </si>
  <si>
    <t>SOLIDEZ INDIVIDUAL</t>
  </si>
  <si>
    <t>FuerteFuerte</t>
  </si>
  <si>
    <t>FuerteModerado</t>
  </si>
  <si>
    <t>FuerteDébil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</si>
  <si>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</si>
  <si>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</si>
  <si>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</si>
  <si>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</si>
  <si>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</si>
  <si>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</si>
  <si>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</si>
  <si>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</si>
  <si>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</si>
  <si>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</si>
  <si>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</si>
  <si>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</si>
  <si>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</si>
  <si>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</si>
  <si>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</si>
  <si>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</si>
  <si>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</si>
  <si>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</si>
  <si>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Posible (3)</t>
  </si>
  <si>
    <t>Catastrófico (5)</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</si>
  <si>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</si>
  <si>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</si>
  <si>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</si>
  <si>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</si>
  <si>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</si>
  <si>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</si>
  <si>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</si>
  <si>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</si>
  <si>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</si>
  <si>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</si>
  <si>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</si>
  <si>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</si>
  <si>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</si>
  <si>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</si>
  <si>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</si>
  <si>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</si>
  <si>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</si>
  <si>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</si>
  <si>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Improbable (2)Catastrófico (5)</t>
  </si>
  <si>
    <t>Extremo (10)</t>
  </si>
  <si>
    <t>Posible (3)Insignificante (1)</t>
  </si>
  <si>
    <t>Bajo (3)</t>
  </si>
  <si>
    <t>Posible (3)Menor (2)</t>
  </si>
  <si>
    <t>Posible (3)Moderado (3)</t>
  </si>
  <si>
    <t>Alto (9)</t>
  </si>
  <si>
    <t>Posible (3)Mayor (4)</t>
  </si>
  <si>
    <t>Extremo (12)</t>
  </si>
  <si>
    <t>Posible (3)Catastrófico (5)</t>
  </si>
  <si>
    <t>Probable (4)Insignificante (1)</t>
  </si>
  <si>
    <t>Moderado (4)</t>
  </si>
  <si>
    <t>Probable (4)Menor (2)</t>
  </si>
  <si>
    <t>Probable (4)Moderado (3)</t>
  </si>
  <si>
    <t>Alto (12)</t>
  </si>
  <si>
    <t>Probable (4)Mayor (4)</t>
  </si>
  <si>
    <t>Probable (4)Catastrófico (5)</t>
  </si>
  <si>
    <t>Casi Seguro (5)Insignificante (1)</t>
  </si>
  <si>
    <t>Casi Seguro (5)Menor (2)</t>
  </si>
  <si>
    <t>Alto (10)</t>
  </si>
  <si>
    <t>Casi Seguro (5)Moderado (3)</t>
  </si>
  <si>
    <t>Casi Seguro (5)Mayor (4)</t>
  </si>
  <si>
    <t>Casi Seguro (5)Catastrófico (5)</t>
  </si>
  <si>
    <t>Extremo (25)</t>
  </si>
  <si>
    <t>CONTROLES AYUDAN A DISMINUIR EL IMPACTO</t>
  </si>
  <si>
    <t>Evitar</t>
  </si>
  <si>
    <t>Compartir</t>
  </si>
  <si>
    <t>Aceptar</t>
  </si>
  <si>
    <t>PROCESO</t>
  </si>
  <si>
    <t>Planeación de la Gestión</t>
  </si>
  <si>
    <t>Gestión de Talento Humano</t>
  </si>
  <si>
    <t>Administración y Mantenimiento de Parques y Escenarios</t>
  </si>
  <si>
    <t>Fomento al Deporte</t>
  </si>
  <si>
    <t>Promoción de la Recreación</t>
  </si>
  <si>
    <t>Gestión de Comunicaciones</t>
  </si>
  <si>
    <t>Gestión de Recursos Físicos</t>
  </si>
  <si>
    <t>Gestión Jurídica</t>
  </si>
  <si>
    <t>Gestión de Tecnología de la Información y las Comunicaciones</t>
  </si>
  <si>
    <t>Adquisición de Bienes y Servicios</t>
  </si>
  <si>
    <t>Gestión Financiera</t>
  </si>
  <si>
    <t>Gestión Documental</t>
  </si>
  <si>
    <t>Servicio a la Ciudadanía</t>
  </si>
  <si>
    <t>Gestión de Asuntos Locales</t>
  </si>
  <si>
    <t>Control, Evaluación y Seguimiento</t>
  </si>
  <si>
    <t>Control Disciplinario</t>
  </si>
  <si>
    <t>EJECUCIÓN DEL CONTROL</t>
  </si>
  <si>
    <t>1. Procesos penales
2. Procesos fiscales
3. Procesos disciplinarios
4. Procesos de incumplimiento, aplicación de multas
5. Mayores costos del contrato
6. Caducidad del contrato</t>
  </si>
  <si>
    <t>Aprobación de actividades no previstas o mayores cantidades sin el cumplimiento de los requisitos internos para favorecer un tercero</t>
  </si>
  <si>
    <t>Mensual</t>
  </si>
  <si>
    <t>Liquidación de los contratos sin el cumplimiento u omisión de los requisitos técnicos jurídicos y financieros para favorecer a un tercero</t>
  </si>
  <si>
    <t>Mediante la aplicación del procedimiento de ESTRUCTURACIÓN DE CONTRATOS PARA ESTUDIOS, DISEÑO Y/O CONSTRUCCION DE PARQUES Y ESCENARIOS, cumpliendo con los puntos de control descritos en el mismo.</t>
  </si>
  <si>
    <t>Pliego de condiciones</t>
  </si>
  <si>
    <t>31 de diciembre de 2020</t>
  </si>
  <si>
    <t>Supervisor y profesional de apoyo a la supervisión - Área de Interventoría</t>
  </si>
  <si>
    <t>Se reporta en los informes mensuales</t>
  </si>
  <si>
    <t>RG- Servicio a la Ciudadanía 002</t>
  </si>
  <si>
    <t>Desempeño de los procesos: Capacidad humana, técnica y financiera de los procesos para lograr el cumplimiento de sus objetivos</t>
  </si>
  <si>
    <t>Políticos: Relacionamiento del Estado con la ciudadanía</t>
  </si>
  <si>
    <t>No se realiza un seguimiento a la gestión oportuna de las respuestas a las PQRDS que son radicadas ante el IDRD</t>
  </si>
  <si>
    <t>Respuesta fuera de términos a PQRDS radicadas por los ciudadanos</t>
  </si>
  <si>
    <t>1. Acciones de tutela por parte de los ciudadanos.
2. Pérdida de imagen o  reputación institucional.</t>
  </si>
  <si>
    <t>Secretario(a) General
Responsables de procesos (Servicio a la Ciudadanía es un proceso transversal)</t>
  </si>
  <si>
    <t xml:space="preserve">Administrador de la Base de Datos en drive de Gestión a la Respuesta Oportuna a PQRDS </t>
  </si>
  <si>
    <t>Profesional responsable de la evaluación de los criterios de oportunidad y calidad de las respuestas a PQRDS</t>
  </si>
  <si>
    <t>Permanente</t>
  </si>
  <si>
    <t>Semanal</t>
  </si>
  <si>
    <t>Verificar las PQRDS que fueron contestadas por fuera de términos en cada área  y/o dependencia.</t>
  </si>
  <si>
    <t>Validar  las PQRDS que están por vencerse en cada área  y/o dependencia.</t>
  </si>
  <si>
    <t>Se comparte base de datos en drive a las personas responsables de SDQS en cada una de las áreas y/o dependencias.</t>
  </si>
  <si>
    <t>Envío de memorando a las áreas y/o oficinas informando las PQRDS que están próximas a vencerse.</t>
  </si>
  <si>
    <t xml:space="preserve">Verificar la fecha de vencimiento de términos para las respuestas a las PQRDS.
(Revisar y ajustar este control para dejar la actividad que tiene que ver con la revisión que hace el Área de Atención al Cliente frente a si la respuesta fue atendida en los términos legales, conforme a lo que está establecido en el procedimiento de gestión de respuesta oportuna a peticiones)
</t>
  </si>
  <si>
    <t>Envío de informes mensuales a las áreas y/o dependencias sobre la oportunidad de las respuestas a PQRDS.
(Revisar y ajustar para dejar con mayor claridad cómo se realiza la verificación de las PQRSDS y mediante qué herramienta)</t>
  </si>
  <si>
    <t>En caso que las áreas y/o dependencias reciban una PQRDS que no esta en la base de datos, se debe informar al Área de Atención al Cliente, Quejas y Reclamos con el fin de incorporarla en la base y así efectuar la gestión respectiva.</t>
  </si>
  <si>
    <t>De ser necesario se establecen mesas de trabajo para identificar oportunidades de mejora y definir compromisos.
(Revisar y ajustar para orientarlo al envío de informes mensuales a las áreas y/o dependencias sobre la oportunidad de las respuestas a PQRDS)</t>
  </si>
  <si>
    <t>Se establecen acciones y/o compromisos al interior de cada área y/o dependencia con el fin de dar respuesta en dentro de los términos a los peticionarios.</t>
  </si>
  <si>
    <t>Base de datos de drive</t>
  </si>
  <si>
    <t>Memorando Interno</t>
  </si>
  <si>
    <t>Héctor  Redondo</t>
  </si>
  <si>
    <t>30 de noviembre de 2019</t>
  </si>
  <si>
    <t>La evaluación de la eficacia se realizará con la valoración de los controles, una vez se considere su incorporación como actividad de control dentro de la matriz de riesgos.</t>
  </si>
  <si>
    <t xml:space="preserve">Resultado del indicador de gestión asociado al riesgo frente a los rangos de tolerancia definidos. 
Fallas en el diseño y/o efectividad de los controles. 
Resultados de auditoría interna.
</t>
  </si>
  <si>
    <t>los informes de gestión de PQRDS y memorando interno</t>
  </si>
  <si>
    <t>Realizar reuniones mensuales con el responsable del SDQS de cada área y/o dependencia,  para hacer seguimiento a la gestión oportuna y de calidad a las respuestas a PQRDS, cuando se requiera.</t>
  </si>
  <si>
    <t>Informe mensual de interventoría</t>
  </si>
  <si>
    <t>Identificación de condiciones no previstas en el terreno a intervenir</t>
  </si>
  <si>
    <t>Profesional de estructuración</t>
  </si>
  <si>
    <t>En caso de detectar inconsistencias durante la verificación del cumplimiento de requisitos en la estructuración, se debe revisar y ajustar la documentación necesaria para su cumplimiento</t>
  </si>
  <si>
    <t>Profesional responsable del seguimiento de las PQRDS en la subdirección técnica de construcciones</t>
  </si>
  <si>
    <t>Se realiza seguimiento desde la asignación a la subdirección técnica de construcciones de la PQRDS, hasta la emisión  de la respuesta definitiva</t>
  </si>
  <si>
    <t>En caso de identificar que los temas descritos en la solicitud no son de competencia de la subdirección técnica de construcciones se procede a informar al responsable de servicios a la ciudadanía, para su reasignación</t>
  </si>
  <si>
    <t xml:space="preserve">QUE PODRÍA OCASIONAR (Consecuencia(s))
</t>
  </si>
  <si>
    <t>EVIDENCIA DE LA EJECUCIÓN DEL CONTROL
Completa: 10
Incompleta: 5
No existe: 0</t>
  </si>
  <si>
    <t xml:space="preserve">RESULTADO DE LA EVALUACIÓN DEL DISEÑO DEL CONTROL
</t>
  </si>
  <si>
    <t>SOLIDEZ INDIVIDUAL DE CADA CONTROL
(D+E)</t>
  </si>
  <si>
    <t>Dificultades para iniciar la ejecución de las obras.
Afectación en el cumplimiento oportuno de las metas del proyecto de inversión.
Incumplimiento del PAC.
Mayores costos en la ejecución de los estudios, diseños y obra.
Procesos sancionatorios.</t>
  </si>
  <si>
    <t>En cada proceso a cargo de la subdirección técnica de construcciones</t>
  </si>
  <si>
    <t>Debilidades en los ejercicios realizados desde la estructuración para determinar el plazo contractual</t>
  </si>
  <si>
    <t>Debilidades en los registros que evidencian la gestión de la supervisión e interventoría durante la ejecución de los contratos</t>
  </si>
  <si>
    <t>Cuando el contrato es de diseño y construcción, los resultados de estudios y diseños son entregados por el Área Técnica al Área de Interventoría en una reunión, a la cual asisten los supervisores y/o profesionales de apoyo a la supervisión tanto de la etapa de estudios y diseños como de obra. 
Cuando el contrato es de diseño, antes de iniciar la etapa de construcción, el supervisor designado del contrato de interventoría de la etapa de diseño (Área Técnica) entrega además de los resultados de estudios y diseños, los documentos del contrato de diseño y de interventoría de diseño.</t>
  </si>
  <si>
    <t>A través de la supervisión de las obras, se hacen las solicitudes de modificación, las cuales se analizan durante la ejecución de las mismas.</t>
  </si>
  <si>
    <t>Verificar el cumplimiento de los plazos contractuales, incluyendo el análisis de las desviaciones que se puedan presentar por la identificación de condiciones no previstas.</t>
  </si>
  <si>
    <t>Informe ejecutivo de supervisión de proyectos
(mensual o final)</t>
  </si>
  <si>
    <t>Afectación en el cumplimiento oportuno de las metas del proyecto de inversión.
Pérdida de imagen o reputación institucional.
Incumplimiento del PAC.
Mayores costos en la ejecución de las obras e interventoría.
Procesos sancionatorios.
Observaciones de entes de vigilancia y control.</t>
  </si>
  <si>
    <t>Detrimento patrimonial.
Investigaciones disciplinarias, fiscales y penales.
Pérdida de imagen o reputación institucional.
Observaciones de entes de vigilancia y control.</t>
  </si>
  <si>
    <t xml:space="preserve"> Porcentaje de fallas de calidad o estabilidad de obra atendidas en construcción y adecuación de parques y escenarios</t>
  </si>
  <si>
    <t>El contratista de obra o diseño le presenta al interventor las hojas de vida de los profesionales ofrecidos, y se verifica que cumplan con los requisitos establecidos en el pliego de condiciones y se procede con la aceptación por parte del interventor.
El interventor de obra o diseño le presenta al supervisor las hojas de vida de los profesionales ofrecidos, y se verifica que cumplan con los requisitos establecidos en el pliego de condiciones y se procede con la aceptación por parte del supervisor.</t>
  </si>
  <si>
    <t>Verificar el cumplimiento del presupuesto de obra, incluyendo el análisis de las posibles desviaciones que se puedan presentar por la identificación de condiciones no previstas.</t>
  </si>
  <si>
    <t>Verificar el cumplimiento de las obligaciones contractuales de cada rol (supervisión e interventoría) de acuerdo a la naturaleza del alcance.</t>
  </si>
  <si>
    <t>Mediante la presentación del informe ejecutivo de la supervisión de los proyectos, el cual se realiza de manera mensual, incluyendo los datos relevantes del seguimiento a la ejecución de los proyectos designados.</t>
  </si>
  <si>
    <t>Se informa al ordenador del gasto, con el fin de analizar el impacto de las desviaciones presentadas y las alternativas disponibles para la toma de decisiones con respecto al plazo del contrato.</t>
  </si>
  <si>
    <t>Se informa al ordenador del gasto, con el fin de analizar el impacto de las desviaciones presentadas y las alternativas disponibles para la toma de decisiones con respecto al costo del contrato.</t>
  </si>
  <si>
    <t>Actualizar formato de informe ejecutivo de supervisión de proyectos, en el cual evidencie el cumplimiento del seguimiento de todos los requisitos del proyecto. Asì mismo, socializarlo y verificar su implementación.</t>
  </si>
  <si>
    <t>30 de noviembre de 2020</t>
  </si>
  <si>
    <t>Verificar el cumplimiento los requerimientos para la estructuración de los procesos de contratación para proyectos a cargo de la subdirección técnica de construcciones</t>
  </si>
  <si>
    <t>Conformar una matriz que contenga la retroalimentación sobre las deviaciones históricas que han generado retrasos en los contratos de estudios y diseños</t>
  </si>
  <si>
    <r>
      <t xml:space="preserve">PROBABILIDAD
</t>
    </r>
    <r>
      <rPr>
        <sz val="8"/>
        <color theme="1"/>
        <rFont val="Arial Narrow"/>
        <family val="2"/>
      </rPr>
      <t>5:  Casi seguro
4: Probable
3: Posible 
2: Improbable 
1: Raro</t>
    </r>
  </si>
  <si>
    <r>
      <t xml:space="preserve">IMPACTO
</t>
    </r>
    <r>
      <rPr>
        <sz val="8"/>
        <color theme="1"/>
        <rFont val="Arial Narrow"/>
        <family val="2"/>
      </rPr>
      <t>5: Catastrófico
4: Mayor
3: Moderado
2: Menor
1: Insignificant</t>
    </r>
    <r>
      <rPr>
        <b/>
        <sz val="10"/>
        <color theme="1"/>
        <rFont val="Arial Narrow"/>
        <family val="2"/>
      </rPr>
      <t>e</t>
    </r>
  </si>
  <si>
    <r>
      <t xml:space="preserve">RESPONSABLE PRIMERA LÍNEA DE DEFENSA
</t>
    </r>
    <r>
      <rPr>
        <sz val="8"/>
        <color theme="1"/>
        <rFont val="Arial Narrow"/>
        <family val="2"/>
      </rPr>
      <t>(Desarrollo e implementación de procesos de control y gestión de riesgos a través de su identificación, análisis, valoración, monitoreo y acciones de mejora)</t>
    </r>
  </si>
  <si>
    <r>
      <t xml:space="preserve">RESPONSABLE DEL CONTROL
</t>
    </r>
    <r>
      <rPr>
        <sz val="8"/>
        <color theme="1"/>
        <rFont val="Arial Narrow"/>
        <family val="2"/>
      </rPr>
      <t>(Persona asignada para ejecutar el control. Debe tener la autoridad, competencias y conocimientos para ejecutar el control)</t>
    </r>
  </si>
  <si>
    <r>
      <t xml:space="preserve">PERIODICIDAD DEL CONTROL
</t>
    </r>
    <r>
      <rPr>
        <sz val="8"/>
        <color theme="1"/>
        <rFont val="Arial Narrow"/>
        <family val="2"/>
      </rPr>
      <t>(La periodicidad debe prevenir o detectar el riesgo de manera oportuna)</t>
    </r>
  </si>
  <si>
    <r>
      <t xml:space="preserve">PROPÓSITO DEL CONTROL
</t>
    </r>
    <r>
      <rPr>
        <sz val="8"/>
        <color theme="1"/>
        <rFont val="Arial Narrow"/>
        <family val="2"/>
      </rPr>
      <t xml:space="preserve"> (Validar, verificar, conciliar, comparar, revisar, cotejar…)
El control ayuda a mitigar las causas de los riesgos o detectar su materialización</t>
    </r>
  </si>
  <si>
    <r>
      <t xml:space="preserve">CÓMO SE REALIZA LA ACTIVIDAD DE CONTROL
</t>
    </r>
    <r>
      <rPr>
        <sz val="8"/>
        <color theme="1"/>
        <rFont val="Arial Narrow"/>
        <family val="2"/>
      </rPr>
      <t xml:space="preserve"> (EL control debe indicar el cómo se realiza, de tal forma que se pueda
evaluar si la fuente u origen de la información que sirve para ejecutar el
control, es confiable para la mitigación del riesgo)</t>
    </r>
  </si>
  <si>
    <r>
      <t xml:space="preserve">CÓMO SE ACTÚA EN CASO DE OBSERVACIONES O DESVIACIONES
</t>
    </r>
    <r>
      <rPr>
        <sz val="8"/>
        <color theme="1"/>
        <rFont val="Arial Narrow"/>
        <family val="2"/>
      </rPr>
      <t>(Qué se hace cuando se detectan observaciones o desviaciones como resultado de la ejecución de un control?)</t>
    </r>
  </si>
  <si>
    <r>
      <t xml:space="preserve">EVIDENCIA DE LA EJECUCIÓN DEL CONTROL
</t>
    </r>
    <r>
      <rPr>
        <sz val="8"/>
        <color theme="1"/>
        <rFont val="Arial Narrow"/>
        <family val="2"/>
      </rPr>
      <t>(El control debe dejar evidencia de su ejecución. Esta evidencia ayuda a que se pueda revisar la misma información por parte de un tercero y llegue a la misma conclusión de quien ejecutó el control)</t>
    </r>
  </si>
  <si>
    <r>
      <t xml:space="preserve">ASIGNACIÓN DEL RESPONSABLE
</t>
    </r>
    <r>
      <rPr>
        <sz val="8"/>
        <color theme="1"/>
        <rFont val="Arial Narrow"/>
        <family val="2"/>
      </rPr>
      <t>Asignado: 15
No asignado: 0</t>
    </r>
  </si>
  <si>
    <r>
      <t xml:space="preserve">SEGREGACIÓN Y AUTORIDAD DEL RESPONSABLE:
</t>
    </r>
    <r>
      <rPr>
        <sz val="8"/>
        <color theme="1"/>
        <rFont val="Arial Narrow"/>
        <family val="2"/>
      </rPr>
      <t>Adecuado: 15
Inadecuado: 0</t>
    </r>
  </si>
  <si>
    <r>
      <t xml:space="preserve">PERIODICIDAD
</t>
    </r>
    <r>
      <rPr>
        <sz val="8"/>
        <color theme="1"/>
        <rFont val="Arial Narrow"/>
        <family val="2"/>
      </rPr>
      <t>Oportuna: 15
Inoportuna: 0</t>
    </r>
  </si>
  <si>
    <r>
      <t xml:space="preserve">PROPÓSITO
</t>
    </r>
    <r>
      <rPr>
        <sz val="8"/>
        <color theme="1"/>
        <rFont val="Arial Narrow"/>
        <family val="2"/>
      </rPr>
      <t>Prevenir: 15
Detectar: 10
No es un control: 0</t>
    </r>
  </si>
  <si>
    <r>
      <t xml:space="preserve">CÓMO SE REALIZA LA ACTIVIDAD DE CONTROL
</t>
    </r>
    <r>
      <rPr>
        <sz val="8"/>
        <color theme="1"/>
        <rFont val="Arial Narrow"/>
        <family val="2"/>
      </rPr>
      <t>Confiable: 15
No confiable: 0</t>
    </r>
  </si>
  <si>
    <r>
      <t xml:space="preserve">QUÉ PASA CON LAS OBSERVACIONES O DESVIACIONES
</t>
    </r>
    <r>
      <rPr>
        <sz val="8"/>
        <color theme="1"/>
        <rFont val="Arial Narrow"/>
        <family val="2"/>
      </rPr>
      <t>Se investigan y resuelven oportunamente: 15
No se investigan o resuelven oportunamente: 0</t>
    </r>
  </si>
  <si>
    <r>
      <t xml:space="preserve">RESULTADO DE LA EVALUACION DEL DISEÑO DEL CONTROL
</t>
    </r>
    <r>
      <rPr>
        <sz val="8"/>
        <color theme="1"/>
        <rFont val="Arial Narrow"/>
        <family val="2"/>
      </rPr>
      <t>Fuerte: 96 y 100
Moderado: 86 y 95
Débil: 0 y 85
(D)</t>
    </r>
  </si>
  <si>
    <r>
      <t xml:space="preserve">EVALUACIÓN DE LA EJECUCIÓN DEL CONTROL
</t>
    </r>
    <r>
      <rPr>
        <sz val="8"/>
        <color theme="1"/>
        <rFont val="Arial Narrow"/>
        <family val="2"/>
      </rPr>
      <t>Fuerte: Se ejecuta de manera consistente
Moderado: Se ejecuta algunas veces 
Débil: No se ejecuta
(E)</t>
    </r>
  </si>
  <si>
    <r>
      <t xml:space="preserve">SOLIDEZ INDIVIDUAL DE CADA CONTROL
</t>
    </r>
    <r>
      <rPr>
        <sz val="8"/>
        <color theme="1"/>
        <rFont val="Arial Narrow"/>
        <family val="2"/>
      </rPr>
      <t>Fuerte: 100
Moderado: 50
Débil: 0
(D + E)</t>
    </r>
  </si>
  <si>
    <r>
      <t xml:space="preserve">SOLIDEZ DEL CONJUNTO DE CONTROLES
</t>
    </r>
    <r>
      <rPr>
        <sz val="7"/>
        <color theme="1"/>
        <rFont val="Arial Narrow"/>
        <family val="2"/>
      </rPr>
      <t>Fuerte: Promedio 100 
Moderado: Promedio entre 50 y 99
Débil: Promedio menor a 50
Si hay más de un control, se debe actualizar la fórmula del promedio y combinar las celdas</t>
    </r>
  </si>
  <si>
    <r>
      <t xml:space="preserve">CONTROLES AYUDAN A DISMINUIR LA PROBABILIDAD
</t>
    </r>
    <r>
      <rPr>
        <sz val="8"/>
        <color theme="1"/>
        <rFont val="Arial Narrow"/>
        <family val="2"/>
      </rPr>
      <t>Directamente o Indirectamente</t>
    </r>
  </si>
  <si>
    <r>
      <t xml:space="preserve">CONTROLES AYUDAN A DISMINUIR IMPACTO
</t>
    </r>
    <r>
      <rPr>
        <sz val="8"/>
        <color theme="1"/>
        <rFont val="Arial Narrow"/>
        <family val="2"/>
      </rPr>
      <t>Directamente o Indirectamente</t>
    </r>
  </si>
  <si>
    <r>
      <t xml:space="preserve">PROBABILIDAD
</t>
    </r>
    <r>
      <rPr>
        <sz val="8"/>
        <color theme="1"/>
        <rFont val="Arial Narrow"/>
        <family val="2"/>
      </rPr>
      <t>5: Casi seguro
4: Probable
3: Posible 
2: Improbable 
1: Raro</t>
    </r>
  </si>
  <si>
    <r>
      <t xml:space="preserve">IMPACTO
</t>
    </r>
    <r>
      <rPr>
        <sz val="8"/>
        <color theme="1"/>
        <rFont val="Arial Narrow"/>
        <family val="2"/>
      </rPr>
      <t>5: Catastrófico
4: Mayor
3: Moderado
2: Menor
1: Insignificante</t>
    </r>
  </si>
  <si>
    <r>
      <t xml:space="preserve">Mediante el formato LISTA DE CHEQUEO INFORME MENSUAL DE INTERVENTORÍA COMPONENTE TÉCNICO, ADMINISTRATIVO, FINANCIERO Y JURÍDICO para los informes mensuales para el contrato de interventoría de acuerdo con los requisitos:
* </t>
    </r>
    <r>
      <rPr>
        <b/>
        <sz val="10"/>
        <color theme="1"/>
        <rFont val="Arial Narrow"/>
        <family val="2"/>
      </rPr>
      <t>Item 3, Programacion de obra</t>
    </r>
    <r>
      <rPr>
        <sz val="10"/>
        <color theme="1"/>
        <rFont val="Arial Narrow"/>
        <family val="2"/>
      </rPr>
      <t xml:space="preserve"> 
Linea base, barra de seguimiento, avance en tiempo, seguimiento avance de obra - Diagrama
Mediante el formato CHEQUEO INFORME INTERVENTORIA - COMPONENTE CALIDAD para los informes mensuales para el contrato de interventoría de acuerdo con los requisitos:
* </t>
    </r>
    <r>
      <rPr>
        <b/>
        <sz val="10"/>
        <color theme="1"/>
        <rFont val="Arial Narrow"/>
        <family val="2"/>
      </rPr>
      <t>Item 2, Indicadores de gestión Contractual</t>
    </r>
    <r>
      <rPr>
        <sz val="10"/>
        <color theme="1"/>
        <rFont val="Arial Narrow"/>
        <family val="2"/>
      </rPr>
      <t xml:space="preserve">
Se debe identificar los indicadores contractuales del ejecutor, los cuales serán objeto de seguimiento, incluir la metodología aplicada (Indicadores de Valor ganado y Gantt de seguimiento).
Los cuales además están descritos detalladamente el las obligaciones del pliego de condiciones.</t>
    </r>
  </si>
  <si>
    <r>
      <t xml:space="preserve">Mediante el formato LISTA DE CHEQUEO INFORME MENSUAL DE INTERVENTORÍA COMPONENTE TÉCNICO, ADMINISTRATIVO, FINANCIERO Y JURÍDICO para los informes mensuales para el contrato de interventoría de acuerdo con los requisitos:
* </t>
    </r>
    <r>
      <rPr>
        <b/>
        <sz val="10"/>
        <color theme="1"/>
        <rFont val="Arial Narrow"/>
        <family val="2"/>
      </rPr>
      <t>Anexos Financieros</t>
    </r>
    <r>
      <rPr>
        <sz val="10"/>
        <color theme="1"/>
        <rFont val="Arial Narrow"/>
        <family val="2"/>
      </rPr>
      <t xml:space="preserve">
- Balance presupuestal contratos obra e interventoria (firmado interventoria y contratista con fecha de actualización)
- No previstos aprobados por interventoria con sus los soportes correspondientes
Los cuales además están descritos detalladamente el las obligaciones del pliego de condiciones.</t>
    </r>
  </si>
  <si>
    <r>
      <t xml:space="preserve">Realizar seguimiento mensual al cumplimiento de las visitas y la metodología de las obras de contratos o proyectos con póliza de estabilidad y/o calidad de obra (acta de seguimiento al cumplimiento de las visitas).
</t>
    </r>
    <r>
      <rPr>
        <sz val="10"/>
        <color rgb="FFFF0000"/>
        <rFont val="Arial Narrow"/>
        <family val="2"/>
      </rPr>
      <t xml:space="preserve">(revisar si se incluye en el procedimiento y queda como control en esta matriz)
</t>
    </r>
    <r>
      <rPr>
        <sz val="10"/>
        <color theme="1"/>
        <rFont val="Arial Narrow"/>
        <family val="2"/>
      </rPr>
      <t xml:space="preserve">
</t>
    </r>
  </si>
  <si>
    <r>
      <t>Acta de reunión para la entrega de los estudios y diseños.</t>
    </r>
    <r>
      <rPr>
        <sz val="10"/>
        <color rgb="FFFF0000"/>
        <rFont val="Arial Narrow"/>
        <family val="2"/>
      </rPr>
      <t xml:space="preserve">
</t>
    </r>
    <r>
      <rPr>
        <sz val="10"/>
        <rFont val="Arial Narrow"/>
        <family val="2"/>
      </rPr>
      <t xml:space="preserve">
Acta comité de obra.
Cuadro de control de cambios de diseños.</t>
    </r>
  </si>
  <si>
    <r>
      <t>MATRIZ DE RIESGOS DEL PROCESO: SERVICIO A LA CIUDADANIA</t>
    </r>
    <r>
      <rPr>
        <sz val="12"/>
        <color theme="1"/>
        <rFont val="Arial Narrow"/>
        <family val="2"/>
      </rPr>
      <t xml:space="preserve"> (</t>
    </r>
    <r>
      <rPr>
        <u/>
        <sz val="12"/>
        <color theme="1"/>
        <rFont val="Arial Narrow"/>
        <family val="2"/>
      </rPr>
      <t>DISEÑO Y CONSTRUCCION DE PARQUES Y ESCENARIOS)</t>
    </r>
  </si>
  <si>
    <r>
      <t xml:space="preserve">Porcentaje de peticiones, quejas, reclamos y sugerencias contestadas dentro de los términos legales vigentes
</t>
    </r>
    <r>
      <rPr>
        <b/>
        <sz val="10"/>
        <color theme="9" tint="-0.249977111117893"/>
        <rFont val="Arial Narrow"/>
        <family val="2"/>
      </rPr>
      <t>(N° de PQRS respondidos dentro de los términos/Total de PQRS asignados en el trimestre) *100</t>
    </r>
  </si>
  <si>
    <r>
      <t xml:space="preserve">Debilidades en la clasificación de los temas y responsables de las PQRDS asignadas a Subdirección técnica de construcciones
</t>
    </r>
    <r>
      <rPr>
        <sz val="10"/>
        <color rgb="FFFF0000"/>
        <rFont val="Arial Narrow"/>
        <family val="2"/>
      </rPr>
      <t>(Revisar si el control está relacionado con este causa)</t>
    </r>
  </si>
  <si>
    <r>
      <t xml:space="preserve">Hacer seguimiento a las PQRS: peticiones, quejas, denuncias y/o reclamos asignados a la Subdirección Técnica de Construcciones utilizando los medios apropiados para sus respuestas dentro de los términos.
</t>
    </r>
    <r>
      <rPr>
        <sz val="10"/>
        <color rgb="FFFF0000"/>
        <rFont val="Arial Narrow"/>
        <family val="2"/>
      </rPr>
      <t>(revisar redacción de este control, ya que el como va en la columna de al lado)</t>
    </r>
  </si>
  <si>
    <r>
      <t xml:space="preserve">Realizar un informe de los PQRS asignados y respondidos dentro de los términos en el trimestre.
</t>
    </r>
    <r>
      <rPr>
        <sz val="10"/>
        <color rgb="FFFF0000"/>
        <rFont val="Arial Narrow"/>
        <family val="2"/>
      </rPr>
      <t xml:space="preserve">
(Matriz de seguimiento a…)</t>
    </r>
  </si>
  <si>
    <r>
      <t xml:space="preserve">SOLIDEZ DEL CONJUNTO DE CONTROLES
</t>
    </r>
    <r>
      <rPr>
        <sz val="8"/>
        <color theme="1"/>
        <rFont val="Arial Narrow"/>
        <family val="2"/>
      </rPr>
      <t>Fuerte: Promedio 100 
Moderado: Promedio entre 50 y 99
Débil: Promedio menor a 50
Si hay más de un control, se debe actualizar la fórmula del promedio y combinar las celdas</t>
    </r>
  </si>
  <si>
    <t>Desempeño de los procesos: Capacidad humana, técnica y financiera de los procesos para lograr el cumplimiento de sus objetivos.
Aspecto Humano: Competencia del personal.</t>
  </si>
  <si>
    <t>Corrupción</t>
  </si>
  <si>
    <t>Subdirector(a) Técnico(a) de Construcciones</t>
  </si>
  <si>
    <t xml:space="preserve">Supervisor y
Personal de Apoyo a la Supervisión
Interventor
</t>
  </si>
  <si>
    <t xml:space="preserve">Realizar reuniones mensuales con  supervisores y con el personal de apoyo a la supervisión para verificar los estados de avance de los contratos. </t>
  </si>
  <si>
    <t>Subdirector(a) Técnico(a) de Construcciones
Supervisor</t>
  </si>
  <si>
    <t>INDICADOR</t>
  </si>
  <si>
    <t>RECURSOS 
Económico, Humano y/o Logístico</t>
  </si>
  <si>
    <t>PLAN DE CONTINGENCIA POR CADA RIESGO</t>
  </si>
  <si>
    <t>A través de reuniones  e informes de seguimiento a la ejecución contractual  comparando la información contenida en los pliegos con la documentación que soporta el avance de las obras.</t>
  </si>
  <si>
    <t>Los supervisores informan oficialmente a ordenador del gasto para que se tomen decisiones las cuales incluyen multas al contratista y al interventor de contratos, entre otros.</t>
  </si>
  <si>
    <t>1. Procesos penales
2. Procesos fiscales
3. Procesos disciplinarios
4. Procesos de incumplimiento, aplicación de multas
5. Detrimento Patrimonial
6. Mayor gestión administrativa
7. Posibles retrasos en la ejecución contractual</t>
  </si>
  <si>
    <t>Actas de reuniones de seguimiento con información del estado de las obras en ejecución.
Informes de supervisión y de interventoría (que incluye bitácora de obra) los cuales incluyen los componentes jurídico/ legal, administrativo, financiero y técnico. 
Comunicaciones internas/externas.</t>
  </si>
  <si>
    <t>El supervisor realiza la revisión de la documentación entregada por el interventor para liquidar el contrato frente a los lineamientos normativos vigentes.</t>
  </si>
  <si>
    <t xml:space="preserve">
Incumplimiento de obligaciones contractuales.</t>
  </si>
  <si>
    <t xml:space="preserve">Supervisor y personal de apoyo a la supervisión
</t>
  </si>
  <si>
    <t>Por cada contrato terminado.</t>
  </si>
  <si>
    <t xml:space="preserve">Semanal </t>
  </si>
  <si>
    <t>15 de diciembre de 2021</t>
  </si>
  <si>
    <t xml:space="preserve">
Aprobación de actividades no previstas o mayores cantidades sin el cumplimiento de los requisitos internos
Meta: 0
Frecuencia: mensual 
</t>
  </si>
  <si>
    <t>Verificar  el cumplimiento de las obligaciones contractuales definidas en los contratos terminados a cargo de la Subdirección.</t>
  </si>
  <si>
    <t xml:space="preserve">Se devuelve documentación con las observaciones al responsable  ( interventor y/o Contratista)  para que se subsane la inconsistencia. </t>
  </si>
  <si>
    <t xml:space="preserve">
Correos del supervisor a la interventoría con el resultado de las listas de chequeo parciales por componentes
Comunicaciones oficiales.</t>
  </si>
  <si>
    <t xml:space="preserve">profesional ( abogado) 
Supervisor </t>
  </si>
  <si>
    <t>Recurso humano: Funcionarios y personal contratista  de la Subdirección Técnica de Construcciones financiados por  el  proyecto de inversión de la STC</t>
  </si>
  <si>
    <t xml:space="preserve">
Posible incumplimiento de las obligaciones relacionadas con las aprobaciones de NP  por parte de la  interventoría y del contratista.</t>
  </si>
  <si>
    <t>Verificar  el cumplimiento de las obligaciones contractuales relacionadas con las aprobaciones de NP  pactadas en los contratos en ejecución a cargo de la Subdirección.</t>
  </si>
  <si>
    <t>Realizar las acciones legales y administrativas a que haya lugar</t>
  </si>
  <si>
    <t>Acciones legales.
Quejas y reclamos.
Disminución de ingresos por aprovechamiento económico.
Pérdida de buena imagen y credibilidad del Instituto.</t>
  </si>
  <si>
    <t xml:space="preserve">Profesional contratado para realizar las visitas de seguimiento y control del aprovechamiento económico  
</t>
  </si>
  <si>
    <t xml:space="preserve">Verificar el cumplimiento de requisitos establecidos en el manual de aprovechamiento económico vigente
</t>
  </si>
  <si>
    <t xml:space="preserve">Mediante visita de seguimiento y control, en la cual se verifica   el cumplimiento del  procedimiento en el préstamo  realizado a los usuarios, así como los valores recaudados frente a lo establecido  en el manual de aprovechamiento económico vigente. </t>
  </si>
  <si>
    <t xml:space="preserve">Informar al jefe de área responsable para tomar las acciones a que haya lugar </t>
  </si>
  <si>
    <t>Informe de visitas realizadas.
Actas de reuniones.</t>
  </si>
  <si>
    <t xml:space="preserve">No disminuye </t>
  </si>
  <si>
    <t>Realizar procesos pedagógicos para reforzar la aplicación de  los criterios normativos,  procedimentales y tarifarios definidos  para el trámite: Permiso de uso y/o aprovechamiento económico de parques o escenarios.</t>
  </si>
  <si>
    <t xml:space="preserve">Responsable Área de administración de escenarios 
</t>
  </si>
  <si>
    <t xml:space="preserve">
Número de casos detectados en los que se omiten los criterios normativos,  procedimentales y tarifarios para el beneficio  propio o de un tercero frente al trámite: Permiso de uso y/o aprovechamiento económico de parques o escenarios. 
Meta : 0 
Frecuencia: Mensual </t>
  </si>
  <si>
    <t xml:space="preserve">Poner en conocimiento de las autoridades correspondientes (internas y/o externas) con el fin de iniciar las acciones a que haya lugar. </t>
  </si>
  <si>
    <t xml:space="preserve">Corrupción </t>
  </si>
  <si>
    <t xml:space="preserve">Falta de revisión de la agenda deportiva de la ciudad </t>
  </si>
  <si>
    <t xml:space="preserve">Realización de eventos deportivos nacionales o internacionales que no hagan parte del Sistema Nacional del Deporte ocasionando desviación de recursos para beneficio privado
</t>
  </si>
  <si>
    <t>Procesos disciplinarios.
Detrimento patrimonial.</t>
  </si>
  <si>
    <t xml:space="preserve">Subdirector(a)  Técnico(a)  de Recreación y Deporte </t>
  </si>
  <si>
    <t xml:space="preserve">Profesional de rendimiento deportivo </t>
  </si>
  <si>
    <t xml:space="preserve">trimestral 
</t>
  </si>
  <si>
    <t>Verificar la programación de los eventos deportivos de la ciudad en concordancia con la agenda o calendario deportivo del IDRD.</t>
  </si>
  <si>
    <t xml:space="preserve">Revisar en los casos que haya lugar, que el evento deportivo solicitado por escrito y por parte del interesado haga parte del Sistema Nacional del deporte y en concordancia con el calendario anual deportivo de la ciudad. 
</t>
  </si>
  <si>
    <t xml:space="preserve">Si el evento solicitado no se encuentra establecido en el Sistema Nacional del Deporte se informa al solicitante su no apoyo por parte del IDRD, y en caso contrario se realiza un ajuste en el calendario anual deportivo del IDRD.  
</t>
  </si>
  <si>
    <t xml:space="preserve">SIM Calendario Deportivo
Comunicación oficial de nuevos eventos deportivos 
Correo Electrónico
</t>
  </si>
  <si>
    <t xml:space="preserve">Realizar seguimiento trimestral por medio de mesas de trabajo al calendario deportivo para que no se haya incluido un evento no programado sin autorización </t>
  </si>
  <si>
    <t xml:space="preserve">Número  de eventos deportivos aprobados  sin estar  contemplados en la agenda deportiva de Bogotá 
Meta: 0
Frecuencia: Trimestral </t>
  </si>
  <si>
    <t>Recurso humano: Funcionarios y personal contratista  de  la Subdirección Técnica de Recreación y Deportes Financiados por los proyectos de inversión de la STRyD</t>
  </si>
  <si>
    <t xml:space="preserve">Evaluar el impacto del evento deportivo ejecutado frente a la realización de los  otros eventos ya programados a fin de evaluar necesidades de recursos o ajustes a la agenda deportiva </t>
  </si>
  <si>
    <t xml:space="preserve">Diferencia en la información de la programación de jornadas  frente a la reportada por la central de comunicaciones  
</t>
  </si>
  <si>
    <t>Responsable del área</t>
  </si>
  <si>
    <t xml:space="preserve">
Profesional  administrativo programa Ciclovía para el caso de los guardianes y profesional operativo en el caso de los jefes de ruta</t>
  </si>
  <si>
    <t xml:space="preserve">mensual
</t>
  </si>
  <si>
    <t xml:space="preserve">Verificar que las jornadas reportadas coincidan con la prestación del servicio </t>
  </si>
  <si>
    <t xml:space="preserve">Ajustar el reporte para la planilla de pago de acuerdo con las jornadas cumplidas 
</t>
  </si>
  <si>
    <t xml:space="preserve">Cuadro verificación de jornadas
</t>
  </si>
  <si>
    <t xml:space="preserve">Cruce y verificación del informe mensual que entregan los guardianes y jefes de ruta con la programación </t>
  </si>
  <si>
    <t>Profesional  administrativo programa Ciclovía para el caso de los guardianes y profesional operativo en el caso de los jefes de ruta</t>
  </si>
  <si>
    <t>(N° pagos autorizados sin asistir a jornadas/ total de pagos autorizados) *100
Meta: 0
Frecuencia: Mensual</t>
  </si>
  <si>
    <t>Informar al área de tesorería la inconsistencia identificada; el supervisor solicita la devolución de los recursos indicando el mecanismos dado por tesorería.</t>
  </si>
  <si>
    <t xml:space="preserve"> Falta de información de la  gratuidad del trámite para claridad del ciudadano</t>
  </si>
  <si>
    <t>Cobrar por el trámite de Tarjeta de recreación y espectáculos públicos para adultos mayores ( Pasaporte Vital)  para beneficio propio</t>
  </si>
  <si>
    <t>Quejas de los usuarios
Imagen negativa de la entidad</t>
  </si>
  <si>
    <t xml:space="preserve">Improbable (2) </t>
  </si>
  <si>
    <t xml:space="preserve">Moderado (3) </t>
  </si>
  <si>
    <t xml:space="preserve">Moderado (6) </t>
  </si>
  <si>
    <t xml:space="preserve">Preventivo </t>
  </si>
  <si>
    <t xml:space="preserve">Profesional especializado del programa adulto mayor </t>
  </si>
  <si>
    <t xml:space="preserve">mensual 
</t>
  </si>
  <si>
    <t xml:space="preserve">Correo electrónico informando la verificación realizada al contenido de la información del trámite 
</t>
  </si>
  <si>
    <t xml:space="preserve">Moderado </t>
  </si>
  <si>
    <t xml:space="preserve">Directamente </t>
  </si>
  <si>
    <t xml:space="preserve">Indirectamente </t>
  </si>
  <si>
    <t xml:space="preserve">Profesional especializado programa persona mayor </t>
  </si>
  <si>
    <t>30/11/2021 
Nota: Fecha estimada por el área de sistemas</t>
  </si>
  <si>
    <t xml:space="preserve">No. De quejas recibidas por cobros del tramite 
Meta: 0
Frecuencia : mensual </t>
  </si>
  <si>
    <t>Acceso al espacio de custodia a personas no autorizadas para realizar el préstamo de hojas de vida.</t>
  </si>
  <si>
    <t>Revelación de información reservada y clasificada de historias laborales por parte de servidores públicos para beneficio propio o de terceros</t>
  </si>
  <si>
    <t>Daños antijurídicos.
Demandas.
Sanciones y multas.</t>
  </si>
  <si>
    <t>Subdirector(a) Administrativo(a) y Financiero(a)</t>
  </si>
  <si>
    <t>Responsable del área de Talento Humano</t>
  </si>
  <si>
    <t>Cada vez que se recibe una solicitud</t>
  </si>
  <si>
    <t>Verificar la razón por la que se está generando la consulta o la solicitud de préstamo de la historia laboral la cual siempre debe ser consultada en el área de Talento Humano</t>
  </si>
  <si>
    <t>Responder negando la solicitud y justificando la respuesta
Cuando se evidencie que hubo un manejo inadecuado de la información se debe comunicar a los entes de control que apliquen</t>
  </si>
  <si>
    <t>Respuesta a la solicitud ya sea física o digital informando la decisión de préstamo
Formato préstamo de hojas de vida en la cual aparece el nombre de la persona que ingresó.</t>
  </si>
  <si>
    <t>Realizar acuerdos de confidencialidad al personal que ingrese al Área de Talento Humano y tenga acceso a las historias laborales. ( en caso de que aplique )</t>
  </si>
  <si>
    <t>Responsable Área Talento Humano</t>
  </si>
  <si>
    <t xml:space="preserve"> 15 diciembre de 2021 </t>
  </si>
  <si>
    <t xml:space="preserve">Número de casos que se reveló  información reservada y clasificada de historias laborales por parte de servidores públicos para beneficio propio o de terceros
Meta: 0
Frecuencia: anual </t>
  </si>
  <si>
    <t>Recurso humano: Funcionarios y personal contratista del Área de Talento Humano  financiado por el proyecto  de inversión de la SAF</t>
  </si>
  <si>
    <t>Hacer efectivas las clausulas establecidas en el acuerdo de confidencialidad en caso de incumplimiento cuando se identifique  la materialización del riesgo ante la autoridad competente  ( Oficina de Control Disciplinario Interno y/o Procuraduría ).</t>
  </si>
  <si>
    <t xml:space="preserve">No verificación o no cumplimiento del plan de medios </t>
  </si>
  <si>
    <t>Utilización de pauta publicitaria en beneficio de un tercero a través de central de medios para garantizar favores personales o institucionales</t>
  </si>
  <si>
    <t>Pérdida de recursos
Pérdida de imagen o reputación institucional.
Sanciones legales y disciplinarias derivadas del incumplimiento contractual</t>
  </si>
  <si>
    <t xml:space="preserve"> Improbable (2)</t>
  </si>
  <si>
    <t xml:space="preserve">Mayor (4) </t>
  </si>
  <si>
    <t>Alta (8)</t>
  </si>
  <si>
    <t>Jefe Oficina Asesora de Comunicaciones</t>
  </si>
  <si>
    <t xml:space="preserve">Responsable de apoyo de la supervisión </t>
  </si>
  <si>
    <t xml:space="preserve">De acuerdo a cada plan de medios </t>
  </si>
  <si>
    <t>Verificar que se cumplan los planes de medios propuestos por la Central de Medios y realizar las justificaciones a posibles cambios</t>
  </si>
  <si>
    <t xml:space="preserve">Revisados los planes de medios y en caso de encontrarse que estos no se ejecutaron en su totalidad, estos se reorientaran y serán utilizados en otros planes de medios y en otras estrategias de comunicación.
En caso de pautas  no ejecutadas y facturadas por la central de medios se devolverá  la factura para solicitar su corrección.
</t>
  </si>
  <si>
    <t xml:space="preserve">Documento de seguimiento al plan de medios 
Certificación de cumplimiento 
Informe de ejecución de campaña 
</t>
  </si>
  <si>
    <t>No disminuye</t>
  </si>
  <si>
    <t xml:space="preserve"> Raro (1) </t>
  </si>
  <si>
    <t xml:space="preserve"> Alta (4) </t>
  </si>
  <si>
    <t>Revisar la compatibilidad entre los planes de medios y la estrategia de comunicaciones</t>
  </si>
  <si>
    <t>Jefe Oficina de Comunicaciones</t>
  </si>
  <si>
    <t>Recurso humano: Funcionarios  y personal contratistas de la Oficina Asesora de Comunicaciones   financiado por el proyecto  de inversión de la SAF</t>
  </si>
  <si>
    <t xml:space="preserve">Investigaciones disciplinarias, fiscales o penales para el  encargado de bodega.
</t>
  </si>
  <si>
    <t xml:space="preserve">Subdirector(a) Administrativo(a) y Financiero(a)
</t>
  </si>
  <si>
    <t>Almacenista General</t>
  </si>
  <si>
    <t xml:space="preserve">Diario
</t>
  </si>
  <si>
    <t xml:space="preserve">
Verificar la presencia de personal no autorizado en la bodega  </t>
  </si>
  <si>
    <t>Se denuncia el acto y se reporta a los entes de vigilancia y control para dar inicio a los procesos sancionatorios.</t>
  </si>
  <si>
    <t xml:space="preserve">Grabaciones de video
Informe empresa de vigilancia
</t>
  </si>
  <si>
    <t xml:space="preserve">15 de diciembre de 2021
</t>
  </si>
  <si>
    <t>Recurso humano: Funcionarios y personal contratista   del  Área de Almacén General financiado por el proyecto  de inversión de la SAF</t>
  </si>
  <si>
    <t>Revisar las grabaciones de las videocámaras y tomar decisiones de acuerdo al análisis de los hechos 
Instaurar el Denuncio por el bien y dar conocimiento a los entes de Control, a la empresa de vigilancia ya las Aseguradoras para el respectivo tramite.</t>
  </si>
  <si>
    <t>Falta de validación de ingreso a sistemas de información a funcionarios no autorizados.</t>
  </si>
  <si>
    <t>Manipulación y adulteración de la información contenida en los sistemas de información para beneficio propio o de un tercero.</t>
  </si>
  <si>
    <t>Pérdida de la integridad de la información.
Investigaciones y/o sanciones administrativas, penales y fiscales.
Pérdida de credibilidad y confianza.
Divulgación indebida de información.
Pérdida de recursos financieros.
Dilatación de actos administrativos.</t>
  </si>
  <si>
    <t>Subdirector Administrativo y Financiero</t>
  </si>
  <si>
    <t>El administrador del sistema de información</t>
  </si>
  <si>
    <t>De acuerdo con cada solicitud de servicio tecnológico</t>
  </si>
  <si>
    <t>Verificar que la solicitud de servicio tecnológico sea generada por el jefe de la dependencia, donde se definan claramente los roles y perfiles de acceso al sistema de información y así asignar los permisos solicitados de acuerdo a los (ANS) establecidos.</t>
  </si>
  <si>
    <t xml:space="preserve">Se realiza la asignación de los roles y perfiles de acceso de acuerdo a la solicitud remitida
Así mismo, el administrador del sistema de información valida que la solicitud  sea clara y precisa y procede a dar las autorizaciones de acuerdo a la solicitud.
Validar que el usuario se encuentre activo </t>
  </si>
  <si>
    <t>En caso de no tener la suficiente información de la solicitud, el administrador del sistema de información solicita la aclaración o ampliación  de los datos requeridos, registrados en la mesa de servicios,  para realizar la asignación de permisos en el sistema de información  de manera adecuada.
En caso que el usuario no aclare o complete la información solicitada después de 3 días hábiles, se procederá a cerrar la solicitud en la mesa de servicios.</t>
  </si>
  <si>
    <t xml:space="preserve">Trazabilidad de la solicitud del servicio tecnológico en el sistema de gestión de mesa de servicio </t>
  </si>
  <si>
    <t>fuerte</t>
  </si>
  <si>
    <t xml:space="preserve">Fuerte </t>
  </si>
  <si>
    <t>Revisar actualizaciones de roles y perfiles de usuario cuando se presente cambios de responsables de área y/o dependencia (radicado y/o requerimiento el sistema de gestión de mesa de servicio  )</t>
  </si>
  <si>
    <t>Responsable Área de Sistemas</t>
  </si>
  <si>
    <t>Recurso humano: Funcionarios   y personal contratista del  Área de sistemas financiado por el proyecto  de inversión de la SAF</t>
  </si>
  <si>
    <t>Revisión de los log de las aplicaciones con el fin de extraer la información necesaria para validar el acceso a la información por parte de una persona no autorizada
Restaurar a una versión anterior el sistema a través del back up de la información.
Informar a los entes de control que corresponda ( dependiendo de la incidencia)</t>
  </si>
  <si>
    <t>Exposición a vulnerabilidades de seguridad de la información</t>
  </si>
  <si>
    <t>Grupo de infraestructura</t>
  </si>
  <si>
    <t>Cada de vez que se identifica o se requiera un cambio o actualización de la configuración</t>
  </si>
  <si>
    <t>Verificar la configuración de los dispositivos de red y de los servidores para que se encuentren actualizados acorde con las necesidades de seguridad digital de la entidad, cumpliendo con las buenas prácticas recomendadas por los fabricantes o alertas generadas por  CSIRT, Mintic, Alta Consejería de TIC, entre otras. Así como la actualización de las políticas de acceso y configuración del firewall.</t>
  </si>
  <si>
    <t>Se verifica si las alertas generadas aplican a los sistemas operativos de servidores o dispositivos de red, así como si se requiere cambios en las políticas de control de acceso en el firewall. En caso de ser requerida la apertura o cierre de un servicio se genera ventana de mantenimiento la cual debe ser solicitada mediante el formato de 	solicitud de cambio de seguridad de la información, el cual es aprobado por el responsable de sistemas.</t>
  </si>
  <si>
    <t>Se realiza un cambio crítico en  la configuración  debido a la urgencia de la vulnerabilidad, se aprueba, se realiza de manera inmediata y se formaliza  en el formato de control de cambios, después de realizada la acción.</t>
  </si>
  <si>
    <t>Definición inadecuada de perfiles de usuario por parte de los líderes de los sistemas de información.</t>
  </si>
  <si>
    <t>Responsables de la administración de los sistemas de información</t>
  </si>
  <si>
    <t>Anual</t>
  </si>
  <si>
    <t>Cotejar con el administrador funcional del sistema de información y el jefe de área, que la asignación de los roles y perfiles de cada área del IDRD corresponda con los sistemas de información.</t>
  </si>
  <si>
    <t>Se realiza reunión con los jefes de cada área o quien este delegue para la revisión de la matriz de roles y perfiles de cada sistema de información, en compañía del administrador funcional del sistema de información.</t>
  </si>
  <si>
    <t xml:space="preserve">Si son detectadas desviaciones son informadas de manera formal al responsable del proceso o en su defecto al jefe inmediato el área y/o dependencia.
Se formalizan los cambios de los roles a través de un correo al jefe del área.
En caso de ser necesarios se inactiva o se modifican los roles, de acuerdo a las solicitudes </t>
  </si>
  <si>
    <t>Actas de reunión con los jefes de área o a quien este delegue, el administrador funcional y el administrador del sistema de información.</t>
  </si>
  <si>
    <t xml:space="preserve">El acceso a los sistemas de información de usuarios que no cuenten con vínculo laboral o contractual. </t>
  </si>
  <si>
    <t>Coordinador de mesa de servicios</t>
  </si>
  <si>
    <t>Semestral</t>
  </si>
  <si>
    <t xml:space="preserve">Verificar la vigencia de las cuentas de los usuarios al ser creados en los sistemas de información que se encuentren integrados con el directorio activo, así como los sistemas que cuenten con claves de acceso independientes. También se validan las solicitudes de  desactivación en los sistemas de información por traslados de área, vacaciones u otras novedades informadas en la mesa de servicios GLPI, dichas excepciones se tienen contempladas en una categoría especial. </t>
  </si>
  <si>
    <t>De acuerdo con las solicitudes realizadas en la mesa de servicio de creación o inactivación  de usuarios de los sistemas de información se validan los permisos de acuerdo a los roles y perfiles solicitados por el jefe del área y/o dependencia.</t>
  </si>
  <si>
    <t>En caso de requerir permisos de acceso a los sistemas de información de personal que no cuente con contrato vigente o haya terminado su vinculo con el IDRD, el jefe del área deberá solicitar al Subdirector Administrativo y Financiero la autorización para prorrogar los permisos de acceso.</t>
  </si>
  <si>
    <t xml:space="preserve">Casos generados en el sistema de gestión de mesa de servicio </t>
  </si>
  <si>
    <t>Pagos a terceros no autorizados por el ordenador del gasto</t>
  </si>
  <si>
    <t xml:space="preserve">Desviación de los recursos públicos para beneficio particular </t>
  </si>
  <si>
    <t>Investigaciones y sanciones disciplinarias, fiscales y penales.
Detrimento patrimonial.</t>
  </si>
  <si>
    <t xml:space="preserve">Tesorero General y responsable del área de presupuesto </t>
  </si>
  <si>
    <t>Cada vez que se genera un pago</t>
  </si>
  <si>
    <t>Verificar que los recursos se consignen en las cuentas bancarias autorizadas por el ordenador del gasto</t>
  </si>
  <si>
    <t>Verificar que en el archivo que se genera para el pago de  los recursos de transferencia de la Secretaría de Hacienda (SHD) y/o en el documento que se genera del cargue de la operación en el banco para los recursos administrados, contengan los datos de tercero y cuenta bancaria de la orden de pago individual o colectiva suscrita por el ordenador del gasto.</t>
  </si>
  <si>
    <t xml:space="preserve">No se genera el pago y se envía a Central de Cuentas para su verificación y devolución para el correspondiente ajuste por parte del ordenador del gasto. </t>
  </si>
  <si>
    <t xml:space="preserve">Responsable del Área Financiera </t>
  </si>
  <si>
    <t xml:space="preserve">15 de abril ( I trimestre ) 
15 de julio ( II trimestre) 
15 de octubre ( III trimestre ) 
15 de enero 2022 ( IV trimestre ) </t>
  </si>
  <si>
    <t>Número de casos en que se han generado desviación de los recursos públicos para beneficio particular 
Frecuencia: Trimestral
Meta: 0</t>
  </si>
  <si>
    <t>Recurso humano: Funcionarios  y personal contratista  de la Subdirección Administrativa y Financiera  financiado por el proyecto  de inversión de la SAF</t>
  </si>
  <si>
    <t xml:space="preserve">Informar a los Jefes inmediatos para que se tomen las respectivas medidas
Informar a los entes de control respectivos </t>
  </si>
  <si>
    <t>Inclusión de gastos no autorizados o afectación de rubros que no corresponden con el objeto de gasto</t>
  </si>
  <si>
    <t xml:space="preserve">Jefe del área de presupuesto </t>
  </si>
  <si>
    <t xml:space="preserve">Cada vez que se genera un Certificado de Disponibilidad presupuestal </t>
  </si>
  <si>
    <t>Verificar que los recursos presupuestales sean afectados de acuerdo a su objeto</t>
  </si>
  <si>
    <t xml:space="preserve">Una vez se recibe los estudios previos que llegan de la Oficina Asesora de Planeación y  las solicitudes de Certificado de Disponibilidad Presupuestal, es revisado con el Plan Anual de Adquisiciones publicado  y el Rubro o proyecto a afectar, verificando el objeto que se pretende contratar,  la fecha, el valor y la suscripción por parte del ordenador del gasto </t>
  </si>
  <si>
    <t>No se tramita el Certificado de Disponibilidad presupuestal y se devuelve  a la Oficina Asesora de Planeación o al área solicitante según el caso para su ajuste</t>
  </si>
  <si>
    <t xml:space="preserve">Correos electrónicos recibidos y enviados reportando la inconsistencia 
Certificado de Disponibilidad Presupuestal firmado </t>
  </si>
  <si>
    <t xml:space="preserve">Verificar trimestralmente una muestra de 30 certificados de disponibilidad presupuestal que se hayan tramitado afectando adecuadamente el rubro presupuestal con respecto al Plan Anual de Adquisiciones (documento de  verificación de certificaciones de disponibilidad)  </t>
  </si>
  <si>
    <t>Número de casos en que se han generado desviación en el rubro presupuestal autorizado en el PAA
Frecuencia: Trimestral
Meta: 0</t>
  </si>
  <si>
    <t>Tecnología: Condiciones de los sistemas e infraestructura de TI</t>
  </si>
  <si>
    <t>Ingreso de funcionarios no autorizados al portal del banco</t>
  </si>
  <si>
    <t xml:space="preserve">Desviación de recursos públicos  para beneficio particular, a través de transacciones realizadas en los portales bancarios </t>
  </si>
  <si>
    <t>No pago de las obligaciones con las subsecuentes investigaciones disciplinarias, fiscales o penales.       
                                                                                                     Observaciones de entes de vigilancia y control.</t>
  </si>
  <si>
    <t xml:space="preserve">Tesorera General y Responsable Área Financiera  (Administrador de cada portal bancario) </t>
  </si>
  <si>
    <t>Cada vez que ocurre una novedad (cambio de funcionario o por novedades que puedan incidir en el uso del portal)</t>
  </si>
  <si>
    <t>Verificar que se de  autorización de ingreso al  portal del banco únicamente a las personas habilitadas (roles y privilegios).</t>
  </si>
  <si>
    <t xml:space="preserve">La Tesorera General asigna el rol con los perfiles al tercero y en la verificación la responsable del área financiera  valida que haya quedado asignado el rol correctamente  (la creación la puede hacer la responsable del área financiera y la aprobación la puede hacer  la Tesorera General) </t>
  </si>
  <si>
    <t xml:space="preserve">La persona que autoriza no aprueba la asignación del rol y devuelve el proceso a la persona que creó el tercero </t>
  </si>
  <si>
    <t xml:space="preserve">Pantallazos de la verificación realizada para dar la aprobación </t>
  </si>
  <si>
    <t>Verificar semestralmente  los roles asignados en los portales bancarios, para confirmar que se encuentren actualizados y respondan a las funciones que deben realizar los funcionarios del Área de Tesorería.</t>
  </si>
  <si>
    <t>Responsable Área Financiera</t>
  </si>
  <si>
    <t xml:space="preserve">
15 de julio (I semestre)
15 de enero de 2022 (II semestre)</t>
  </si>
  <si>
    <t>Número de casos en que se han generado desviación en la asignación de roles o permisos en los portales bancarios
Frecuencia: Semestral 
Meta: 0</t>
  </si>
  <si>
    <t xml:space="preserve">Token asignado a una persona no autorizada </t>
  </si>
  <si>
    <t xml:space="preserve">Tesorera General y Responsable Área Financiera  (Administrador de cada portal bancario)  </t>
  </si>
  <si>
    <t>Cada vez que es necesario asignar un token</t>
  </si>
  <si>
    <t>Verificar en el momento de la asignación del token que la persona se encuentre autorizada</t>
  </si>
  <si>
    <t xml:space="preserve">La Tesorera general y la Responsable del área Financiera en el momento de solicitar el token verifica que la persona se encuentre autorizada para realizar transacciones en el portal bancario, revisando el oficio que firma el Representante Legal o que se hayan establecido como parte de sus funciones en el área. </t>
  </si>
  <si>
    <t>No se tramita al solicitud del token si la persona no se encuentra autorizada y se devuelve el trámite al área correspondiente</t>
  </si>
  <si>
    <t>Pantallazos de la verificación realizada para tramitar la solicitud de token</t>
  </si>
  <si>
    <t xml:space="preserve">Inversión de dineros públicos en entidades de dudosa solidez financiera o que no correspondan a la mejor oferta financiera para invertir los recursos a fin de favorecer a un tercero </t>
  </si>
  <si>
    <t>Investigaciones fiscales y/o disciplinarias por parte de los entes de vigilancia y control</t>
  </si>
  <si>
    <t>Tesorera General</t>
  </si>
  <si>
    <t>Diario</t>
  </si>
  <si>
    <t xml:space="preserve">Verificar  la concentración de los recursos del portafolio en las entidades financieras </t>
  </si>
  <si>
    <t>Revisar que los saldos de cada uno de los bancos cumplan con los límites de concentración establecidos en la Resolución 315 de 2019 de acuerdo a la zona de riesgo que ha definido la Secretaría de Hacienda Distrital.</t>
  </si>
  <si>
    <t xml:space="preserve">Se aplican las disposiciones de la Resolución 315 de 2019. En cuanto a depósitos a la vista, se realiza el traslado de recursos a una cuenta con bajo nivel de concentración y para las inversiones se llevan hasta su maduración, trasladándose o invirtiendo en un banco con bajo nivel de concentración. </t>
  </si>
  <si>
    <t>Saldos bancarios diarios</t>
  </si>
  <si>
    <t>Verificar durante el cierre de las operaciones bancarias que se adopten las decisiones del Comité de Excedentes de Liquidez</t>
  </si>
  <si>
    <t>1 de febrero a 30 de noviembre de 2021</t>
  </si>
  <si>
    <t>Número de casos de inversión de dineros públicos en entidades de dudosa solidez financiera o que no correspondan a la mejor oferta financiera para invertir los recursos a fin de favorecer a un tercero 
Frecuencia: Cada que se realice el Comité de acuerdo a la periodicidad de las inversiones realizadas.
Meta: 0</t>
  </si>
  <si>
    <t xml:space="preserve">Comité de excedentes de liquidez </t>
  </si>
  <si>
    <t>Cada vez que se toma la decisión de invertir</t>
  </si>
  <si>
    <t xml:space="preserve">Revisar la propuesta de inversión y aprobarla </t>
  </si>
  <si>
    <t xml:space="preserve">El Tesorero General realiza la proyección de los recursos por cada una de las fuentes, teniendo en cuenta las necesidades de PAC que presentan cada una de las Subdirecciones para exponer la propuesta de inversión  al Comité quien es el que autoriza la inversión verificando los niveles de concentración y que sea la mejor propuesta para invertir. </t>
  </si>
  <si>
    <t>Modificar la propuesta de inversión y se somete a votación por los miembros del Comité</t>
  </si>
  <si>
    <t xml:space="preserve">
Actas de Comité y grabación de las sesiones del Comité</t>
  </si>
  <si>
    <t>Deficiencia en la estructuración de requisitos del bien, obra  o servicio a contratar</t>
  </si>
  <si>
    <t xml:space="preserve">Elaboración de estudios y documentos previos que omitan requisitos o que establezcan requisitos desproporcionados en los componentes jurídicos y/o financieros y/o técnicos específicos que den como resultado el direccionamiento de la adjudicación de un contrato a un oferente en particular </t>
  </si>
  <si>
    <t>Investigaciones disciplinarias, fiscales y penales.
Pérdida de imagen o reputación institucional.</t>
  </si>
  <si>
    <t>Subdirector de Contratación</t>
  </si>
  <si>
    <t xml:space="preserve">
Abogado asignado por la Subdirección de Contratación
</t>
  </si>
  <si>
    <t>Por cada proceso</t>
  </si>
  <si>
    <t>Verificar que los requisitos de todos los componentes del proceso de selección  estén establecidos acorde a la necesidades a contratar.</t>
  </si>
  <si>
    <t xml:space="preserve">
Revisión de la ficha técnica y anexos técnicos previo a la cotización
Revisión de los estudios previos y anexos técnicos para la adquisición de bienes y servicios
Análisis del comité de contratación
</t>
  </si>
  <si>
    <t>Solicitar ajuste de los requisitos al área responsable del proceso</t>
  </si>
  <si>
    <t xml:space="preserve">Correos electrónicos - memorandos
Actas de reunión </t>
  </si>
  <si>
    <t>Tomar acciones frente a los resultados del  seguimiento aleatorio al 10% de todos los procesos de selección adelantados  en el semestre para verificar el grado de cumplimiento de los requisitos en los procesos de contratación</t>
  </si>
  <si>
    <t>30 de noviembre de 2021</t>
  </si>
  <si>
    <t>Números de casos donde se elaboren estudios y documentos previos que omitan requisitos o que establezcan requisitos desproporcionados en los componentes jurídicos y/o financieros y/o técnicos específicos que den como resultado el direccionamiento de la adjudicación de un contrato a un oferente en particular 
Meta: 0
Frecuencia: Semestral</t>
  </si>
  <si>
    <t>Recurso humano: Funcionarios  y personal contratista de la Subdirección de Contratación  financiado por el proyecto  de inversión de la SAF</t>
  </si>
  <si>
    <t>Realizar las acciones legales y administrativas a que haya lugar, las cuales dependen de la etapa contractual donde se encuentre el proceso</t>
  </si>
  <si>
    <t xml:space="preserve">Direccionamiento del profesional para adjudicar el proceso 
(posible conflicto de intereses) </t>
  </si>
  <si>
    <t xml:space="preserve">Errores graves en la evaluación que incidan en favorecer a un oferente en particular, por omisión o extralimitación de requisitos evaluados </t>
  </si>
  <si>
    <t>Comité evaluador</t>
  </si>
  <si>
    <t xml:space="preserve">Subdirector de Contratación
</t>
  </si>
  <si>
    <t>Cada integrante del comité evaluador, diligencia el formato de evaluación, técnica, jurídica o económica de acuerdo a su competencia.</t>
  </si>
  <si>
    <t>Realizar el ajuste en el documento de evaluación.</t>
  </si>
  <si>
    <t>Evaluación, técnica, jurídica y económica de  cada proceso</t>
  </si>
  <si>
    <t xml:space="preserve">
Tomar acciones frente a los resultados del  seguimiento aleatorio al 15% de todos los procesos de convocatoria pública adelantados en el semestre para verificar que contengan los formatos de evaluación</t>
  </si>
  <si>
    <t>Número de casos donde se presenten errores graves en la evaluación que incidan en favorecer a un oferente en particular, por omisión o extralimitación de requisitos evaluados 
Frecuencia: Semestral
Meta: 0</t>
  </si>
  <si>
    <t xml:space="preserve">Recurso humano: Comité evaluador </t>
  </si>
  <si>
    <t xml:space="preserve">Ordenador del gasto </t>
  </si>
  <si>
    <t xml:space="preserve">Abogado asignado por la Subdirección de Contratación </t>
  </si>
  <si>
    <t>Revisar la existencia   del memorando "Designación comité evaluador"</t>
  </si>
  <si>
    <t xml:space="preserve">Verificar que el  memorando  "Designación  comité evaluador",   haga parte de los documentos del proceso </t>
  </si>
  <si>
    <t xml:space="preserve">Solicitar al ordenador del gasto la remisión del memorando  "Designación  comité evaluador" para la incorporación en  los documentos del proceso </t>
  </si>
  <si>
    <t xml:space="preserve">Lista de verificación de documentación contractual </t>
  </si>
  <si>
    <t>Deficiente seguimiento a la gestión contractual por parte del supervisor</t>
  </si>
  <si>
    <t>Aprobación de adiciones  y prorrogas, que no se requieren para la ejecución del contrato, para beneficio personal o de terceros.</t>
  </si>
  <si>
    <t>Validar que la solicitud de adición esté debidamente justificada</t>
  </si>
  <si>
    <t>No se tramitan las solicitudes de adición</t>
  </si>
  <si>
    <t>Correo electrónico - devolviendo la solicitud de adición</t>
  </si>
  <si>
    <t xml:space="preserve">Recurso humano: Funcionarios  y personal contratista de la Subdirección de Contratación  financiado por el proyecto  de inversión de la SAF  </t>
  </si>
  <si>
    <t>Aprobación de informes que acreditan el recibo a satisfacción de bienes, obras y/o servicios que realmente nunca han sido entregados o recibidos por la entidad, con el propósito de autorizar los pagos acordados en el contrato o proceder a su correspondiente liquidación.</t>
  </si>
  <si>
    <t>Supervisor
Interventor
Ordenador del Gasto</t>
  </si>
  <si>
    <t>Revisar que se están cumpliendo con las obligaciones contractuales.</t>
  </si>
  <si>
    <t>Mediante el informe de actividades y supervisión se debe evidenciar el avance de la ejecución del contrato.</t>
  </si>
  <si>
    <t>Solicitar ajuste del informe presentado.</t>
  </si>
  <si>
    <t>Informes de supervisión</t>
  </si>
  <si>
    <t>Tomar acciones frente a los resultados del  seguimiento aleatorio al 10% de los contratos de prestación de servicios suscritos en el semestre, para verificar que se encuentran debidamente publicados los informes de actividades respectivos</t>
  </si>
  <si>
    <t>Número de contratos que no tienen debidamente publicados los informes de actividades y supervisión en SECOP
Frecuencia: Semestral
Meta: 0</t>
  </si>
  <si>
    <t>Para cada proceso que aplique</t>
  </si>
  <si>
    <t>Revisar que el contenido del acta de liquidación sea coherente   con los soportes adjuntos y con la información publicada en SECOP</t>
  </si>
  <si>
    <t>Solicitar el ajuste del acta de liquidación,  allegar los soportes faltantes o ajustar los mismos según corresponda</t>
  </si>
  <si>
    <t>Acta de liquidación de contratos</t>
  </si>
  <si>
    <t>Número de liquidaciones que no cumplen con lo establecido en el procedimiento
Frecuencia: Semestral
Meta: 0</t>
  </si>
  <si>
    <t>Desempeño de los procesos: Flujo de información y uso sistemático del conocimiento que determinan la interacción con otros procesos y la mejora del desempeño institucional.
Desempeño de los procesos: Capacidad humana, técnica y financiera de los procesos para lograr el cumplimiento de sus objetivos.</t>
  </si>
  <si>
    <t xml:space="preserve">Omitir los preceptos legales aplicables, desconocimiento del acervo probatorio y de los lineamientos dados por el Jefe de la Oficina o el Comité de Conciliación
</t>
  </si>
  <si>
    <t xml:space="preserve">Asumir posiciones legales en contra de la defensa de los intereses de la entidad para beneficio propio o de un tercero mediante el uso del poder.                                                       </t>
  </si>
  <si>
    <t>Condenas en contra de la entidad.
Investigaciones disciplinarias y fiscales. 
Acciones de repetición.
Pago de sanciones y multas.
Daño antijurídico.</t>
  </si>
  <si>
    <t>Jefe Oficina Asesora Jurídica</t>
  </si>
  <si>
    <t xml:space="preserve">
Revisar que los documentos generados y radicados  por los apoderados de la entidad dentro de los procesos judiciales  se radiquen oportunamente y cumplan con el marco legal , soporte probatorio y los lineamientos impartidos por el Jefe de la Oficina o el Comité de Conciliación, según sea el caso. </t>
  </si>
  <si>
    <t xml:space="preserve">Realizar reuniones con el equipo de trabajo 2 veces al año o cuando haya renovación del equipo de trabajo en donde se establezcan los procedimientos, lineamientos de defensa, radicación de documentos en ejercicio de la defensa judicial. 
</t>
  </si>
  <si>
    <t>30 de noviembre  de 2021</t>
  </si>
  <si>
    <t xml:space="preserve">Número de casos de favorecimiento detectados a terceros en procesos judiciales y extrajudiciales 
Meta: 0 
Frecuencia: trimestral </t>
  </si>
  <si>
    <t xml:space="preserve">Recurso humano </t>
  </si>
  <si>
    <t>Se analizarán la oportunidad y procedencia de posibles alternativas jurídicas para modificar la postura inicialmente manifestada por la entidad a través de ese funcionario o contratista, con un nuevo documento dando un alcance al inicial, posteriormente el caso será reasignado a otro profesional del derecho y se dará traslado de lo sucedido a las instancias  pertinentes como por ejemplo la Oficina de Control Interno Disciplinario y en caso de que sea un contratista se hará el requerimiento respectivo por posible incumplimiento de sus obligaciones contractuales, para de ser el caso dar traslado a la Subdirección de Contratación para el trámite sancionatorio del caso. </t>
  </si>
  <si>
    <t xml:space="preserve">No aplicación de la norma relacionada con el trámite. </t>
  </si>
  <si>
    <t>Recibir dadivas por agilizar  trámites relacionados con el Aval deportivo de las escuelas de formación deportiva y el Reconocimiento deportivo a clubes deportivos, clubes promotores y clubes pertenecientes a entidades no deportivas.</t>
  </si>
  <si>
    <t>Afectación de la imagen o reputación institucional.
Demandas en contra de la entidad. 
Daños a terceros.</t>
  </si>
  <si>
    <t>Profesional Universitario</t>
  </si>
  <si>
    <t xml:space="preserve">Por cada trámite </t>
  </si>
  <si>
    <t xml:space="preserve">Revisión del estudio técnico, marco legal y proyección del Acto Administrativo para posterior verificación y visto bueno del Jefe.  
</t>
  </si>
  <si>
    <t xml:space="preserve">Se realiza comunicación oficial al ciudadano señalando al detalle los ajustes que se deben realizar a los documentos allegados para su posterior y radicación. 
</t>
  </si>
  <si>
    <t xml:space="preserve">Matriz de seguimiento, estudio técnico. </t>
  </si>
  <si>
    <t xml:space="preserve">Número de casos de favorecimiento detectados relacionados con el Aval deportivo de las escuelas de formación deportiva y el Reconocimiento deportivo a clubes deportivos, clubes promotores y clubes pertenecientes a entidades no deportivas.  
Meta: 0
Frecuencia: trimestral 
</t>
  </si>
  <si>
    <t xml:space="preserve">Revisar nuevamente la documentación para validar que los requisitos hayan sido cumplidos en su totalidad  por el club y/o escuela de acuerdo a la normativa vigente, de no ser así se revisará la oportunidad y procedencia de corregir o revocar dicho reconocimiento o aval deportivo o de ser necesario demandar el mismo según sea el caso, posteriormente el caso será reasignado a otra persona del área y se dará traslado de lo sucedido a las instancias  pertinentes como por ejemplo la Oficina de Control Interno Disciplinario y en caso de que sea un contratista se hará el requerimiento respectivo por posible incumplimiento de sus obligaciones contractuales, para de ser el caso dar traslado a la Subdirección de Contratación para el trámite sancionatorio del caso. </t>
  </si>
  <si>
    <t>Investigaciones disciplinarias y/o penales.</t>
  </si>
  <si>
    <t>Jefe Oficina Control Disciplinario Interno</t>
  </si>
  <si>
    <t xml:space="preserve">Técnico administrativo 
</t>
  </si>
  <si>
    <t xml:space="preserve">Diario </t>
  </si>
  <si>
    <t xml:space="preserve">Digitalizar  los procesos disciplinarios activos </t>
  </si>
  <si>
    <t xml:space="preserve">
Número de casos donde se presenten alteración, modificación, sustracción, ocultamiento o pérdida de  la información de los procesos
FRECUENCIA: Mensualmente 
META: 0 </t>
  </si>
  <si>
    <t>Recurso humano: Funcionarios y personal contratista de la Oficina  de Control Disciplinario Interno financiado por el proyecto  de inversión de la SAF</t>
  </si>
  <si>
    <t>Aceptación de dádivas ofrecidas por el evaluado u otros actores</t>
  </si>
  <si>
    <t>Omitir intencionalmente hechos presuntamente irregulares detectados en auditorias, evaluaciones y/o seguimientos, con el fin de favorecerse a sí mismo y/o a un tercero</t>
  </si>
  <si>
    <t xml:space="preserve">Pérdida de la confianza y credibilidad en el ejercicio de evaluación independiente.
No contar con información relevante para la toma de decisiones que contribuya a la mejora y sostenibilidad del Sistema de Control Interno Institucional.
Detrimento, pérdida y/o malversación de los recursos públicos.
Sanciones por parte de los entes de control.
Generación de informe con opiniones sesgadas o no objetivas. </t>
  </si>
  <si>
    <t>Jefe Oficina de Control Interno</t>
  </si>
  <si>
    <t>Verificar que cada auditor conozca el contenido del Código de Ética del Auditor Interno publicado en Isolucion</t>
  </si>
  <si>
    <t>A partir del Código de Ética del Auditor Interno se evalúa el conocimiento del mismo por parte del auditor y luego éste suscribe el Compromiso Ético del Auditor Interno.</t>
  </si>
  <si>
    <t xml:space="preserve">En caso que el auditor no conozca suficientemente el Código de Ética del Auditor Interno, éste deberá generar un plan de mejoramiento será sometida a una nueva prueba, para asegurar la apropiación del contenido del mismo.
</t>
  </si>
  <si>
    <t xml:space="preserve">Registro de la Prueba aplicada
Plan de mejoramiento (cuando aplique)
</t>
  </si>
  <si>
    <t>MODERADO</t>
  </si>
  <si>
    <t xml:space="preserve">31 de enero   de 2022 
</t>
  </si>
  <si>
    <t xml:space="preserve">Recurso humano: Funcionarios y personal contratista asignados a  la Oficina de Control Interno </t>
  </si>
  <si>
    <t xml:space="preserve">
En el momento que se detecte una situación de corrupción, se abordará al interior de la Oficina con el líder y convocar al comité para que se tome las decisiones y notificar a la Oficina de Control Disciplinario Interno así como a las autoridades competentes. </t>
  </si>
  <si>
    <t>No manifestar la existencia  o el surgimiento de conflicto de intereses para  la práctica de auditorias, evaluaciones y seguimientos</t>
  </si>
  <si>
    <t xml:space="preserve">Al inicio del proceso auditor 
Durante el proceso auditor (cuando aplique) </t>
  </si>
  <si>
    <t>Verificar que cada auditor asignado a una auditoría interna de control interno, haya manifestado si está o no incurso en un conflicto de interés.</t>
  </si>
  <si>
    <t>Los auditores internos deben manifestar por escrito en el formato definido, si se encuentran o no incursos en algún conflicto de interés que afecte o pueda afectar su independencia y objetividad, el cual es verificado antes y durante el desarrollo de la auditoría.</t>
  </si>
  <si>
    <t>En caso de existir conflicto de intereses por parte de un auditor interno, se someterá a consideración del Comité Institucional de Coordinación de Control Interno - CICCI del IDRD, instancia responsable de conocer y resolver este asunto.</t>
  </si>
  <si>
    <t>Declaración de conflicto de intereses y compromiso ético firmada.
Acta en la que se verificó el tema.
Acta de Comité CICCI (cuando corresponda).</t>
  </si>
  <si>
    <t>Influencia sobre las auditorias o  evaluaciones  por parte de actores internos o externos al equipo auditor</t>
  </si>
  <si>
    <t>Mínimo 3 reuniones durante cada proceso auditor.</t>
  </si>
  <si>
    <t xml:space="preserve">Revisar el contexto , alcance y avance de la auditoría interna de control interno, en cuanto a cumplimiento de objetivos, ejecución de pruebas y calidad y pertinencia de las evidencias.
</t>
  </si>
  <si>
    <t>A través de mesas de trabajo, para el seguimiento al desarrollo de cada proceso auditor.</t>
  </si>
  <si>
    <t>En caso de evidenciarse influencia externa y/o interna sobre el proceso auditor, se suspenderá la auditoría, se evaluará por parte de la jefatura de la OCI y dependiendo de la situación se comunicará al CICCI para la toma de decisiones sobre el particular.</t>
  </si>
  <si>
    <t>Acta interna de seguimiento a la auditoría interna de control interno.
Acta de Comité CICCI (cuando aplique)</t>
  </si>
  <si>
    <r>
      <t>Ingreso de personal no autorizado a la bodega</t>
    </r>
    <r>
      <rPr>
        <strike/>
        <sz val="11"/>
        <rFont val="Calibri"/>
        <family val="2"/>
        <scheme val="minor"/>
      </rPr>
      <t xml:space="preserve"> </t>
    </r>
    <r>
      <rPr>
        <sz val="11"/>
        <rFont val="Calibri"/>
        <family val="2"/>
        <scheme val="minor"/>
      </rPr>
      <t xml:space="preserve">
</t>
    </r>
  </si>
  <si>
    <r>
      <t>Verificar trimestralmente</t>
    </r>
    <r>
      <rPr>
        <b/>
        <sz val="11"/>
        <rFont val="Calibri"/>
        <family val="2"/>
        <scheme val="minor"/>
      </rPr>
      <t xml:space="preserve"> </t>
    </r>
    <r>
      <rPr>
        <sz val="11"/>
        <rFont val="Calibri"/>
        <family val="2"/>
        <scheme val="minor"/>
      </rPr>
      <t xml:space="preserve"> una muestra de 30 comprobantes de egreso representativos que se haya generado el pago en valor, cuenta y tercero para los cuales generó la autorización el ordenador del gasto  (documento de verificación de comprobantes) </t>
    </r>
  </si>
  <si>
    <t>Falta de seguimiento  al inventario  documental del FUID contra los expedientes físicos en el archivo central</t>
  </si>
  <si>
    <t>Pérdida de expedientes y/o sustracción de un documento en el archivo central para beneficio propio o de un tercero</t>
  </si>
  <si>
    <t>Investigaciones disciplinarias, penales y fiscales.                                             
Pérdida de la memoria institucional.                            Reprocesos y pérdidas económicas.                                       
Observaciones por parte de los entes de control.</t>
  </si>
  <si>
    <t>Secretario(a) General</t>
  </si>
  <si>
    <t xml:space="preserve">Responsable Área de Archivo y Correspondencia </t>
  </si>
  <si>
    <t>Bimestral</t>
  </si>
  <si>
    <t>Validar que los documentos inventariados se encuentren en el expediente físico.</t>
  </si>
  <si>
    <t>Se revisa el 100%  de las series consultadas (registro de préstamo de documentos) con mayor frecuencia contra el inventario documental en el FUID.</t>
  </si>
  <si>
    <t>Actualizar y realizar seguimiento al inventario general del archivo central cada vez que ingresa una transferencia.</t>
  </si>
  <si>
    <t>Responsable Área de Archivo y Correspondencia</t>
  </si>
  <si>
    <t xml:space="preserve">Número de expedientes pérdida  en el archivo central 
Meta: 0
Frecuencia: Mensual </t>
  </si>
  <si>
    <t xml:space="preserve">Recurso humano:  Personal contratista del Área de Archivo y Correspondencia  financiado por el proyecto  de inversión de la SAF </t>
  </si>
  <si>
    <t xml:space="preserve">Notificar al responsable del área
Colocar denuncia  ( si aplica) 
Realizar la reconstrucción del expediente 
</t>
  </si>
  <si>
    <t>SEGUIMIENTO DE EJECUTORES
A 31 de agosto de 2021</t>
  </si>
  <si>
    <t>SEGUIMIENTO DE LA OFICINA DE CONTROL INTERNO - OCI
A 31 de agosto de 2021</t>
  </si>
  <si>
    <r>
      <t xml:space="preserve">PROBABILIDAD
</t>
    </r>
    <r>
      <rPr>
        <sz val="11"/>
        <rFont val="Calibri"/>
        <family val="2"/>
        <scheme val="minor"/>
      </rPr>
      <t>5:  Casi seguro
4: Probable
3: Posible 
2: Improbable 
1: Raro</t>
    </r>
  </si>
  <si>
    <r>
      <t xml:space="preserve">IMPACTO
</t>
    </r>
    <r>
      <rPr>
        <sz val="11"/>
        <rFont val="Calibri"/>
        <family val="2"/>
        <scheme val="minor"/>
      </rPr>
      <t>5: Catastrófico
4: Mayor
3: Moderado
2: Menor
1: Insignificant</t>
    </r>
    <r>
      <rPr>
        <b/>
        <sz val="11"/>
        <rFont val="Calibri"/>
        <family val="2"/>
        <scheme val="minor"/>
      </rPr>
      <t>e</t>
    </r>
  </si>
  <si>
    <r>
      <t xml:space="preserve">RESPONSABLE PRIMERA LÍNEA DE DEFENSA
</t>
    </r>
    <r>
      <rPr>
        <sz val="11"/>
        <rFont val="Calibri"/>
        <family val="2"/>
        <scheme val="minor"/>
      </rPr>
      <t>(Desarrollo e implementación de procesos de control y gestión de riesgos a través de su identificación, análisis, valoración, monitoreo y acciones de mejora)</t>
    </r>
  </si>
  <si>
    <r>
      <t xml:space="preserve">RESPONSABLE DEL CONTROL
</t>
    </r>
    <r>
      <rPr>
        <sz val="11"/>
        <rFont val="Calibri"/>
        <family val="2"/>
        <scheme val="minor"/>
      </rPr>
      <t>(Persona asignada para ejecutar el control. Debe tener la autoridad, competencias y conocimientos para ejecutar el control)</t>
    </r>
  </si>
  <si>
    <r>
      <t xml:space="preserve">PERIODICIDAD DEL CONTROL
</t>
    </r>
    <r>
      <rPr>
        <sz val="11"/>
        <rFont val="Calibri"/>
        <family val="2"/>
        <scheme val="minor"/>
      </rPr>
      <t>(La periodicidad debe prevenir o detectar el riesgo de manera oportuna)</t>
    </r>
  </si>
  <si>
    <r>
      <t xml:space="preserve">PROPÓSITO DEL CONTROL
</t>
    </r>
    <r>
      <rPr>
        <sz val="11"/>
        <rFont val="Calibri"/>
        <family val="2"/>
        <scheme val="minor"/>
      </rPr>
      <t xml:space="preserve"> (Validar, verificar, conciliar, comparar, revisar, cotejar…)
El control ayuda a mitigar las causas de los riesgos o detectar su materialización</t>
    </r>
  </si>
  <si>
    <r>
      <t xml:space="preserve">CÓMO SE REALIZA LA ACTIVIDAD DE CONTROL
</t>
    </r>
    <r>
      <rPr>
        <sz val="11"/>
        <rFont val="Calibri"/>
        <family val="2"/>
        <scheme val="minor"/>
      </rPr>
      <t xml:space="preserve"> (EL control debe indicar el cómo se realiza, de tal forma que se pueda
evaluar si la fuente u origen de la información que sirve para ejecutar el
control, es confiable para la mitigación del riesgo)</t>
    </r>
  </si>
  <si>
    <r>
      <t xml:space="preserve">CÓMO SE ACTÚA EN CASO DE OBSERVACIONES O DESVIACIONES
</t>
    </r>
    <r>
      <rPr>
        <sz val="11"/>
        <rFont val="Calibri"/>
        <family val="2"/>
        <scheme val="minor"/>
      </rPr>
      <t>(Qué se hace cuando se detectan observaciones o desviaciones como resultado de la ejecución de un control?)</t>
    </r>
  </si>
  <si>
    <r>
      <t xml:space="preserve">EVIDENCIA DE LA EJECUCIÓN DEL CONTROL
</t>
    </r>
    <r>
      <rPr>
        <sz val="11"/>
        <rFont val="Calibri"/>
        <family val="2"/>
        <scheme val="minor"/>
      </rPr>
      <t>(El control debe dejar evidencia de su ejecución. Esta evidencia ayuda a que se pueda revisar la misma información por parte de un tercero y llegue a la misma conclusión de quien ejecutó el control)</t>
    </r>
  </si>
  <si>
    <r>
      <t xml:space="preserve">ASIGNACIÓN DEL RESPONSABLE
</t>
    </r>
    <r>
      <rPr>
        <sz val="11"/>
        <rFont val="Calibri"/>
        <family val="2"/>
        <scheme val="minor"/>
      </rPr>
      <t>Asignado: 15
No asignado: 0</t>
    </r>
  </si>
  <si>
    <r>
      <t xml:space="preserve">SEGREGACIÓN Y AUTORIDAD DEL RESPONSABLE:
</t>
    </r>
    <r>
      <rPr>
        <sz val="11"/>
        <rFont val="Calibri"/>
        <family val="2"/>
        <scheme val="minor"/>
      </rPr>
      <t>Adecuado: 15
Inadecuado: 0</t>
    </r>
  </si>
  <si>
    <r>
      <t xml:space="preserve">PERIODICIDAD
</t>
    </r>
    <r>
      <rPr>
        <sz val="11"/>
        <rFont val="Calibri"/>
        <family val="2"/>
        <scheme val="minor"/>
      </rPr>
      <t>Oportuna: 15
Inoportuna: 0</t>
    </r>
  </si>
  <si>
    <r>
      <t xml:space="preserve">PROPÓSITO
</t>
    </r>
    <r>
      <rPr>
        <sz val="11"/>
        <rFont val="Calibri"/>
        <family val="2"/>
        <scheme val="minor"/>
      </rPr>
      <t>Prevenir: 15
Detectar: 10
No es un control: 0</t>
    </r>
  </si>
  <si>
    <r>
      <t xml:space="preserve">CÓMO SE REALIZA LA ACTIVIDAD DE CONTROL
</t>
    </r>
    <r>
      <rPr>
        <sz val="11"/>
        <rFont val="Calibri"/>
        <family val="2"/>
        <scheme val="minor"/>
      </rPr>
      <t>Confiable: 15
No confiable: 0</t>
    </r>
  </si>
  <si>
    <r>
      <t xml:space="preserve">QUÉ PASA CON LAS OBSERVACIONES O DESVIACIONES
</t>
    </r>
    <r>
      <rPr>
        <sz val="11"/>
        <rFont val="Calibri"/>
        <family val="2"/>
        <scheme val="minor"/>
      </rPr>
      <t>Se investigan y resuelven oportunamente: 15
No se investigan o resuelven oportunamente: 0</t>
    </r>
  </si>
  <si>
    <r>
      <t xml:space="preserve">EVIDENCIA DE LA EJECUCIÓN DEL CONTROL
</t>
    </r>
    <r>
      <rPr>
        <sz val="11"/>
        <rFont val="Calibri"/>
        <family val="2"/>
        <scheme val="minor"/>
      </rPr>
      <t>Completa: 10
Incompleta: 5
No existe: 0</t>
    </r>
  </si>
  <si>
    <r>
      <t xml:space="preserve">RESULTADO DE LA EVALUACION DEL DISEÑO DEL CONTROL
</t>
    </r>
    <r>
      <rPr>
        <sz val="11"/>
        <rFont val="Calibri"/>
        <family val="2"/>
        <scheme val="minor"/>
      </rPr>
      <t>Fuerte: 96 y 100
Moderado: 86 y 95
Débil: 0 y 85
(D)</t>
    </r>
  </si>
  <si>
    <r>
      <t xml:space="preserve">EVALUACIÓN DE LA EJECUCIÓN DEL CONTROL
</t>
    </r>
    <r>
      <rPr>
        <sz val="11"/>
        <rFont val="Calibri"/>
        <family val="2"/>
        <scheme val="minor"/>
      </rPr>
      <t>Fuerte: Se ejecuta de manera consistente
Moderado: Se ejecuta algunas veces 
Débil: No se ejecuta
(E)</t>
    </r>
  </si>
  <si>
    <r>
      <t xml:space="preserve">SOLIDEZ INDIVIDUAL DE CADA CONTROL
</t>
    </r>
    <r>
      <rPr>
        <sz val="11"/>
        <rFont val="Calibri"/>
        <family val="2"/>
        <scheme val="minor"/>
      </rPr>
      <t>Fuerte: 100
Moderado: 50
Débil: 0
(D + E)</t>
    </r>
  </si>
  <si>
    <r>
      <t xml:space="preserve">SOLIDEZ DEL CONJUNTO DE CONTROLES
</t>
    </r>
    <r>
      <rPr>
        <sz val="11"/>
        <rFont val="Calibri"/>
        <family val="2"/>
        <scheme val="minor"/>
      </rPr>
      <t>Fuerte: Promedio 100 
Moderado: Promedio entre 50 y 99
Débil: Promedio menor a 50
Si hay más de un control, se debe actualizar la fórmula del promedio y combinar las celdas</t>
    </r>
  </si>
  <si>
    <r>
      <t xml:space="preserve">CONTROLES AYUDAN A DISMINUIR LA PROBABILIDAD
</t>
    </r>
    <r>
      <rPr>
        <sz val="11"/>
        <rFont val="Calibri"/>
        <family val="2"/>
        <scheme val="minor"/>
      </rPr>
      <t>Directamente o Indirectamente</t>
    </r>
  </si>
  <si>
    <r>
      <t xml:space="preserve">CONTROLES AYUDAN A DISMINUIR IMPACTO
</t>
    </r>
    <r>
      <rPr>
        <sz val="11"/>
        <rFont val="Calibri"/>
        <family val="2"/>
        <scheme val="minor"/>
      </rPr>
      <t>Directamente o Indirectamente</t>
    </r>
  </si>
  <si>
    <r>
      <t xml:space="preserve">PROBABILIDAD
</t>
    </r>
    <r>
      <rPr>
        <sz val="11"/>
        <rFont val="Calibri"/>
        <family val="2"/>
        <scheme val="minor"/>
      </rPr>
      <t>5: Casi seguro
4: Probable
3: Posible 
2: Improbable 
1: Raro</t>
    </r>
  </si>
  <si>
    <r>
      <t xml:space="preserve">IMPACTO
</t>
    </r>
    <r>
      <rPr>
        <sz val="11"/>
        <rFont val="Calibri"/>
        <family val="2"/>
        <scheme val="minor"/>
      </rPr>
      <t>5: Catastrófico
4: Mayor
3: Moderado
2: Menor
1: Insignificante</t>
    </r>
  </si>
  <si>
    <t xml:space="preserve">
Número de contratos  liquidaciones sin el lleno de requisitos 
Meta: 0
Frecuencia: Cuatrimestral </t>
  </si>
  <si>
    <t xml:space="preserve">
Notificar al medio de comunicación y a la central de medios la inconsistencia  en la pauta publicitaria para proceder a su corrección y nuevamente  a su difusión subsanado la situación presentada.
En caso  que no se tomen acciones por parte de la central de medios se evaluará la opción de no pago 
</t>
  </si>
  <si>
    <t xml:space="preserve">
Apropiación indebida de bienes de responsabilidad a cargo del IDRD almacenados en la Bodega por parte de servidores /contratistas para beneficio privado o uso del poder .</t>
  </si>
  <si>
    <t xml:space="preserve">
INDICADOR: 
Número de casos de pérdida de elementos en Bodega 
FRECUENCIA: Semestral 
META: Cero 
INDICADOR : Número  de mantenimientos ejecutados al sistema de video  / Número de mantenimientos programados al sistema de video. 
FRECUENCIA :Semestral
META:   100% 
</t>
  </si>
  <si>
    <t xml:space="preserve">Número de casos de manipulación y adulteración de la información contenida en los sistemas de información para beneficio propio o de un tercero.
Meta: 0
Frecuencia: Semestral 
</t>
  </si>
  <si>
    <t xml:space="preserve">
FUID
registro de préstamo de documentos
</t>
  </si>
  <si>
    <t xml:space="preserve">Los interventores informan oficialmente a la entidad para que se tomen decisiones las cuales incluyen multas al contratista y suspensión de contratos, entre otros.
</t>
  </si>
  <si>
    <t xml:space="preserve">Se realizo la Verificación al cumplimiento de las obligaciones contractuales definidas en los contratos terminados a cargo de la Subdirección para la liquidación de los contratos y se implementaron las listas de chequeo para liquidaciones para mayor control.
Se anexa carpeta con los correos donde se evidencia la implementación de lista de chequeo
Reportar al indicador 
Número de contratos  liquidaciones sin el lleno de requisitos 
abril:0
mayo: 0
junio: 0
julio: 0
</t>
  </si>
  <si>
    <t>Se adjuntan las siguientes evidencias en carpeta Zip. Compartida en drive:
5. Correos del supervisor a la interventoría con el resultado de las listas de chequeo de liquidación parciales por componentes.
6. Se anexa carpeta con oficios de radicación de documentos al grupo de liquidación donde se puede evidenciar el envío de las listas de chequeo como soporte de liquidación, a la Subdirección de Contratación y comunicaciones a contratista solicitando documentación pendiente.
7. Se anexa ajuste de lista de chequeo y correos de remisión de esta para su implementación en los contratos que se están liquidando.</t>
  </si>
  <si>
    <t>Se ha realizado la implementación de los controles descrito en el mapa de riesgos.</t>
  </si>
  <si>
    <t>Las evidencias de los controles corresponden a los informes y actas de las visitas realizadas a los parques y/o escenarios donde se validan la omisión los criterios normativos, procedimentales y tarifarios para el beneficio propio o de un tercero frente al trámite.</t>
  </si>
  <si>
    <r>
      <t xml:space="preserve">Omitir los criterios normativos,  procedimentales y tarifarios para el beneficio  propio o de un tercero frente al trámite:  Permiso de uso y/o aprovechamiento económico de parques o escenarios.
</t>
    </r>
    <r>
      <rPr>
        <sz val="11"/>
        <color rgb="FFFF0000"/>
        <rFont val="Calibri"/>
        <family val="2"/>
        <scheme val="minor"/>
      </rPr>
      <t xml:space="preserve">
</t>
    </r>
  </si>
  <si>
    <t xml:space="preserve">No aplicación de los requisitos establecidos en el manual de aprovechamiento económico vigente
</t>
  </si>
  <si>
    <t>Riesgo nuevo</t>
  </si>
  <si>
    <t>1. Control: Verificar que la información del trámite  en la página  web, SUIT, guía de tramites y servicios  este actualizada; al igual que en el portafolio de servicios y en  la  tarjeta  se especifique  la gratuidad del mismo 
Seguimiento control: Para los meses de mayo, junio y julio de 2021 se realizó la acción descrita. La información del mes de agoto se encuentra en proceso de verificación. 
2. Acción: Racionalización del trámite en el PAAC 
Seguimiento acción: Desde el plan de trabajo estipulado para la racionalización del tramite, se han desarrollado dentro de los tiempos estipulados las siguientes actividades: 
- Revisión, formulación del plan de trabajo, planeación y formulación de la estrategia de racionalización;
- Recolección de información relacionada con el trámite con el fin de definir el servicios tecnológico que se requiere implementar para el desarrollo por el área de Sistemas, realizando la solicitud del desarrollo al área correspondiente; 
- El área de sistema realizó el desarrollo del micro sitio web en ambiente de pruebas para lo cual se realizan reuniones periódicas (planeación, profesional de calidad y estrategia de Persona Mayor) para revisión de avances del desarrollo en este ambiente de pruebas y se solicitan los ajustes necesarios. 
- Se inició proceso de pruebas por el administrador del aplicativo. 
Resultado mensual de indicador: No. De quejas recibidas por cobros del tramite 
Mayo: 0
Junio: 0
Julio: 0
Agosto: 0
EL RIESGO NO SE MATERIALIZÓ EN LO MESES OBJETO DE REPORTE.</t>
  </si>
  <si>
    <t xml:space="preserve">Soportes Control: Correos y cuadros de Excel con verificaciones de  mayo, junio y julio de 2021.
Soportes Acción: Correo con avance del proceso y enlace de drive con soportes (https://drive.google.com/drive/u/0/folders/1pRntw9b916jFVqgAH3POriwCFrPpW3Qh).
</t>
  </si>
  <si>
    <t>Memorando 20213500161983</t>
  </si>
  <si>
    <t>En el periodo de seguimiento se realizó una verificación de los comprobantes de egreso del segundo trimestre del año (abril-junio) con respecto al tercero, cuenta bancaria y valor del pago frente a la autorización del ordenador del gasto.
 No hubo casos en que se haya generado desviación de los recursos públicos para beneficio particular.</t>
  </si>
  <si>
    <t>Evidencia en Isolucion</t>
  </si>
  <si>
    <t>En el periodo de seguimiento se realizó una verificación de lo roles y perfiles asignados en los portales bancarios, frente a las funciones que cada uno de los usuarios. No hubo asignación de roles o perfiles durante dicho periodo. 
 No hubo casos en que se haya generado desviación en la asignación de roles o permisos en los portales bancarios.</t>
  </si>
  <si>
    <r>
      <t xml:space="preserve">El proceso reportó seguimiento al mapa de riesgo, adjuntando evidencias de la implementación del control y plan de acción. 
</t>
    </r>
    <r>
      <rPr>
        <b/>
        <u/>
        <sz val="11"/>
        <color theme="1"/>
        <rFont val="Calibri"/>
        <family val="2"/>
      </rPr>
      <t>Controles:</t>
    </r>
    <r>
      <rPr>
        <sz val="11"/>
        <color theme="1"/>
        <rFont val="Calibri"/>
        <family val="2"/>
      </rPr>
      <t xml:space="preserve"> De conformidad con los documentos aportados en el seguimiento, se evidencia que la actividad ha sido implementada de acuerdo con lo definido,  considerándose efectiva,  teniendo en cuenta que a la fecha no se reporta riesgo materializado. 
</t>
    </r>
    <r>
      <rPr>
        <b/>
        <u/>
        <sz val="11"/>
        <color theme="1"/>
        <rFont val="Calibri"/>
        <family val="2"/>
      </rPr>
      <t xml:space="preserve">Plan de acción: </t>
    </r>
    <r>
      <rPr>
        <sz val="11"/>
        <color theme="1"/>
        <rFont val="Calibri"/>
        <family val="2"/>
      </rPr>
      <t xml:space="preserve"> se aporta evidencia de su ejecución. 
</t>
    </r>
    <r>
      <rPr>
        <b/>
        <u/>
        <sz val="11"/>
        <color theme="1"/>
        <rFont val="Calibri"/>
        <family val="2"/>
      </rPr>
      <t xml:space="preserve">Indicador: </t>
    </r>
    <r>
      <rPr>
        <sz val="11"/>
        <color theme="1"/>
        <rFont val="Calibri"/>
        <family val="2"/>
      </rPr>
      <t xml:space="preserve"> Fue objeto de verificación en ISOLUCION, de  periodicidad anual. 
</t>
    </r>
    <r>
      <rPr>
        <b/>
        <u/>
        <sz val="11"/>
        <color theme="1"/>
        <rFont val="Calibri"/>
        <family val="2"/>
      </rPr>
      <t xml:space="preserve">Plan de contingencia: </t>
    </r>
    <r>
      <rPr>
        <sz val="11"/>
        <color theme="1"/>
        <rFont val="Calibri"/>
        <family val="2"/>
      </rPr>
      <t xml:space="preserve">Sin observaciones. </t>
    </r>
  </si>
  <si>
    <t>Documento de seguimiento al plan de medios 
Certificación de cumplimiento 
Soportes factura</t>
  </si>
  <si>
    <t xml:space="preserve">
Revisar que el plan de medios presentado por la Central de Medios se haya ejecutado a cabalidad conforme a la estrategia de comunicaciones definida por la entidad.</t>
  </si>
  <si>
    <t>Confrontación del formato de préstamo de documentos contra el formato de devoluciones de préstamos.
Esta revisión se hace de manera semanal validando que los documentos prestados sean devueltos en los tiempos establecidos y se encuentren en el mismo estado de conservación, y en caso de encontrarse expedientes no devueltos en la fechas establecidas se hace seguimiento y se solicita al área el documento prestado y si no lo ha desocupado se da entrada al documento y se vuelve a diligenciar el formato de préstamo con fecha actualizada y firma entre las partes, aquí se hace confrontación del formato de préstamo contra el formato de devoluciones de documentos, evidencias en la carpeta de préstamos de documentos. Es de anotar que esta revisión se hace al 100%  de las planillas de préstamos de documentos y se revisa el 100%  de las series consultadas (registro de préstamo de documentos) con mayor frecuencia contra el inventario documental en el FUID.</t>
  </si>
  <si>
    <t>Planilla control de préstamos y el inventario documental</t>
  </si>
  <si>
    <t xml:space="preserve">Se realizó reunión el día 29 de Junio en donde se trataron los temas mencionados en el plan.
Los documentos de defensa proyectados por los abogados son enviados y revisados al jefe de la oficina asesora para revisión y observaciones si hay lugar a ellas. </t>
  </si>
  <si>
    <t xml:space="preserve">Listado de asistencia de reunión realizada el  29 de junio de 2021 .
Documentos proyectados por los abogados revisados por el jefe de la Oficina asesora Jurídica. </t>
  </si>
  <si>
    <t xml:space="preserve">El aporte de evidencias se encuentra En términos para esta acción.
Estudios Técnicos 
Matriz de seguimiento </t>
  </si>
  <si>
    <t>con corte a 31 de agosto de 2021, se adelantaron 10 procesos de invitación publica, escogiéndose el proceso IDRD-SAF-IP-021-2021, para efectuar seguimiento, verificando que se cumplieron con todos los requisitos establecidos en el procedimiento, que se encuentra publicado en el aplicativo Isolución.</t>
  </si>
  <si>
    <t>A 31 de agosto de 2021, se adelantaron 10 procesos de invitación publica. Entre ellos se verifico que el proceso de selección publica IDRD-SAF-IP-022-2021 cuente con la evaluación pertinente.</t>
  </si>
  <si>
    <t>A 31 de Julio, se efectuó la verificación en SECOP de 69 contratos de prestación de servicios, observando que contaran con la publicación de los respectivos informes de s</t>
  </si>
  <si>
    <t>Se realizo seguimiento a 6 liquidaciones, en las que se revisó que cumplieran con las actividades descritas en el procedimiento</t>
  </si>
  <si>
    <r>
      <t xml:space="preserve">Semanal </t>
    </r>
    <r>
      <rPr>
        <b/>
        <sz val="11"/>
        <color theme="1"/>
        <rFont val="Calibri"/>
        <family val="2"/>
        <scheme val="minor"/>
      </rPr>
      <t xml:space="preserve">
</t>
    </r>
  </si>
  <si>
    <r>
      <t>Documento de defensa con el control de cambios u observaciones realizadas por el Jefe  remitido por correo electrónico  al abogado a cargo del proceso</t>
    </r>
    <r>
      <rPr>
        <b/>
        <sz val="11"/>
        <color theme="1"/>
        <rFont val="Calibri"/>
        <family val="2"/>
        <scheme val="minor"/>
      </rPr>
      <t xml:space="preserve">
</t>
    </r>
  </si>
  <si>
    <t>Autorizar el pago de
jornadas de un guardián de ciclovía que no asista a la misma para beneficio propio</t>
  </si>
  <si>
    <t xml:space="preserve">Cruce y verificación del reporte de la central de comunicaciones con la programación de guardianes y jefes de rutas  por jornada cuya información debe coincidir. </t>
  </si>
  <si>
    <t xml:space="preserve">Verificar que la información del trámite  en la página  web, SUIT, guía de tramites y servicios  este actualizada; al igual que en el portafolio de servicios y en  la  tarjeta  se especifique  la gratuidad del mismo </t>
  </si>
  <si>
    <t xml:space="preserve">Ingresando a la plataformas para validar que la información  contenida incluya la gratuidad del trámite </t>
  </si>
  <si>
    <t xml:space="preserve">Solicitar   a la Oficina Asesora  de Comunicaciones o a la Oficina Asesora de  Planeación el ajuste de la información </t>
  </si>
  <si>
    <t>Desarrollar el micrositio en página web que permita el acceso directo a la tarjeta pasaporte vital (documento en PDF) y sin intermediarios</t>
  </si>
  <si>
    <t xml:space="preserve">Realizar la investigación del caso para tomar las acciones a que haya lugar y notificar al área de Control Disciplinario Interno y al supervisor </t>
  </si>
  <si>
    <t xml:space="preserve">Analizando la procedencia y la finalidad de la solicitud. En caso de que sea el titular de la información se permite la consulta de los documentos.
Cuando corresponda a una hoja de vida diferente a un titular, debe tener una rusticación para el acceso de la información que normalmente corresponde a entes de control.
El acceso al espacio y a la consulta de las historias laborales,  solo está permitido a las personas autorizadas la cual es supervisada para evitar manejo inadecuado de la información </t>
  </si>
  <si>
    <t>En el periodo de monitoreo no se han presentado solicitudes externas de préstamo de historias laborales , por consiguiente no hay evidencias al respecto.
Respecto al préstamo y consulta interna se evidencia el diligenciamiento del formato de prestamos de hojas de vida para los meses de , mayo (10), junio ( 37) , julio ( 3)  . No se presentaron desviaciones durante la ejecución del control.
Respecto al Plan de Acción, se informa que durante este periodo solamente se suscribió un nuevo  acuerdo de confidencialidad con la funcionaria Sandra Vega quien esta como encargada del Sistema de Seguridad y Salud en el trabajo.</t>
  </si>
  <si>
    <t>Formato de préstamo de Historias Laborales diligenciado
Acuerdo de confidencialidad de la funcionaria Sandra Janeth Vega (Profesional encargada de SST)</t>
  </si>
  <si>
    <t xml:space="preserve">Número de casos en que se utilizaron pautas publicitarias en beneficio de un tercero a través de central de medios
META: 0
FRECUENCIA: Por cada plan de medios </t>
  </si>
  <si>
    <t>Al 31 de agosto de 2021, se revisó el plan de medios presentado por la Central de Medios con el fin de verificar su ejecución, las siguientes fueron las acciones:
-  Se verificó la factura presentada por el medio
-  Se verificó que lo efectivamente facturado correspondiente a lo efectivamente ordenado, y aprobado
-  se cotejo la información registrada en la factura con el plan de  medios
-  Se verificó el valor efectivamente facturado por el medio y el valor efectivamente facturado por la central de medios 
-  Se verificó el recibo a satisfacción presentado por la central de medios y la certificación de pauta.</t>
  </si>
  <si>
    <t xml:space="preserve">Se dispone de una  alarma monitoreada que funciona a través de un equipo de dispositivos electrónicos distribuidos estratégicamente dentro de la bodega general cuyas claves son personales y manejadas por los funcionarios de la bodega y al momento de no registrarse la clave en un tiempo determinado se emite una señal a la central de monitoreo de la empresa de seguridad. Cualquier señal de alerta proveniente del sistema de la bodega general, es captada por la central en tiempo real, permitiendo que el personal de seguridad se  acerque a la bodega con el fin de verificar si no se trata de un falso salto de la alarma y/o tomar las acciones respectivas, informando lo acontecido al Almacenista General.
</t>
  </si>
  <si>
    <t xml:space="preserve">
Verificar con la empresa de vigilancia los mantenimientos al sistema de cámaras en la frecuencia establecida
</t>
  </si>
  <si>
    <t xml:space="preserve">Se cumplió con la verificación y el mantenimiento con la empresa de vigilancia sobre  al sistema de cámaras en la frecuencia establecida, en el periodo a evaluar. 
</t>
  </si>
  <si>
    <t>Se realiza la validación de los usuarios en el sistema de gestión Orfeo y se envía memorando a las diferentes Áreas para validar cuales son los usuarios que deben estar activos y cuales tienen tramites pendientes por realizar</t>
  </si>
  <si>
    <t xml:space="preserve">Correo electrónico avisando a la central de cuentas cuando existe inconsistencias  
</t>
  </si>
  <si>
    <t>En el periodo de seguimiento se realizó una verificación de los certificados de disponibilidad presupuestal del segundo trimestre del año (abril-junio) con relación al rubro afectado, fuente de financiación y valor registrado en el Plan Anual de Adquisiciones. 
 No hubo casos en que se haya generado desviación en el rubro presupuestal autorizado en el PAA.</t>
  </si>
  <si>
    <t xml:space="preserve">No aplicación de las políticas establecidas por la Secretaria Distrital de Hacienda para el manejo de recursos </t>
  </si>
  <si>
    <t>En el periodo de seguimiento se realizaron 4 sesiones de Comité de Excedentes de Liquidez donde se realizaron inversiones . Se verificó en el cierre de las operaciones las decisiones del Comité. 
 No hubo casos de inversión de dineros públicos en entidades de dudosa solidez financiera o que no correspondan a la mejor oferta financiera para invertir los recursos a fin de favorecer a un tercero.</t>
  </si>
  <si>
    <t xml:space="preserve">Revisar que los ítems objeto de evaluación cumplan con los requisitos establecidos en el pliego </t>
  </si>
  <si>
    <t>Investigaciones disciplinarias, fiscales y penales.
Detrimento patrimonial.
Incumplimiento de metas de los proyectos de inversión.</t>
  </si>
  <si>
    <t>Se verifica que la documentación de la solicitud este completa, y que la justificación sea coherente con los soportes técnicos adjuntados.</t>
  </si>
  <si>
    <t>Realizar el seguimiento aleatorio al 10% de todas las solicitudes de adición y prorroga de contratos, con el fin de verificar la debida justificación del tramite solicitado.</t>
  </si>
  <si>
    <t>Número de solicitudes de adición y prorroga que no cumplen con la adecuada justificación técnica,  de conformidad con la ejecución del contrato
Frecuencia: Semestral
Meta: 0</t>
  </si>
  <si>
    <t>Se efectuó el análisis a 24 de 240 solicitudes de modificaciones realizadas en el periodo comprendido entre el 1 de mayo de 2021 y el 31 de agosto de 2021, observando que se cuentan con luna adecuada justificación para dicho tramite.</t>
  </si>
  <si>
    <t>Recibir bienes, obras y/o servicios que no satisfacen las necesidades de la entidad.
Investigaciones disciplinarias, fiscales y penales.
Detrimento patrimonial.
Pérdida de imagen o reputación institucional.</t>
  </si>
  <si>
    <t>Comparando que los soportes del contrato estén completos y acordes con lo descrito en el acta de liquidación</t>
  </si>
  <si>
    <t>Efectuar una revisión a 10 liquidaciones que se estén adelantando en el semestre ,  a fin de verificar que se este dando cumplimiento con lo establecido en el procedimiento de liquidación de contratos</t>
  </si>
  <si>
    <t xml:space="preserve">
Verificar  contenido del documento de defensa  para validar que este se encuentre en términos, dentro de la estrategia de defensa acorde al marco normativo, acervo probatorio y cumpliendo los lineamientos dados por el Jefe de la Oficina o por el Comité de Conciliación según sea el caso. </t>
  </si>
  <si>
    <t xml:space="preserve">En caso de detectar  inconsistencias en los lineamientos de defensa de los abogados de la OAJ en los procesos judiciales, el Jefe de la OAJ  revisará la oportunidad como la procedencia de radicar un nuevo documento o un alcance al inicialmente presentado con estricto cumplimiento a los lineamientos dados por el Jefe de la  OAJ o el Comité de Conciliación según sea el caso.  
</t>
  </si>
  <si>
    <t xml:space="preserve">Verificar que la información radicada y la que se encuentra en el expediente se ajuste a los requisitos establecidos en la normativa vigente. </t>
  </si>
  <si>
    <t xml:space="preserve">Realizar  dos reuniones al año al interior de la Oficina Asesora Jurídica sobre los posibles hechos de corrupción en  los trámites a cargo de la oficina </t>
  </si>
  <si>
    <t>Económico, tecnológico,  Humano y/o Logístico</t>
  </si>
  <si>
    <t xml:space="preserve">En el periodo de monitoreo no se realizaron reuniones sobre el particular , la fecha de implementación de la acción  se encuentra en términos.
Se realizan los estudios técnicos de las solicitudes allegadas a la Oficina asesora Jurídica para el Otorgamiento del Reconocimiento Deportivo, de igual manera se realiza el diligenciamiento y seguimiento de la Matriz de seguimiento. </t>
  </si>
  <si>
    <t>Ausencia de estricta cadena de custodia de los procesos disciplinarios tramitados bajo los parámetros de la Ley 734 de 2002</t>
  </si>
  <si>
    <t xml:space="preserve">Posibilidad de alteración, modificación, sustracción, ocultamiento o pérdida de  la información de los procesos disciplinarios tramitados  bajo los parámetros de la Ley 734 de 2002 por parte del equipo de trabajo de la Oficina para beneficio propio o de un tercero </t>
  </si>
  <si>
    <t xml:space="preserve">Cotejar la existencia del expediente físico activo y/o terminado contra lo registrado en la base de datos </t>
  </si>
  <si>
    <t xml:space="preserve">Se compara que el número de  expedientes físicos y/o virtuales concuerde contra el número de expedientes registrados en la base de datos  (implementada desde el 22 de enero de 2020) </t>
  </si>
  <si>
    <t xml:space="preserve">En caso de detectar la falta de un expediente activo (físicos y/o virtuales) , procede a dar aviso al Jefe de la Oficina para iniciar las respectivas acciones disciplinarias y/o penales 
En caso de detectar inconsistencias se procede a revisar otros sistemas de información para establecer la pérdida o no del expediente , establecida la misma se inician las acciones legales </t>
  </si>
  <si>
    <t>Base de datos (Excel) de procesos disciplinarios tramitados bajo los parámetros de la Ley 734 de 2002.</t>
  </si>
  <si>
    <t xml:space="preserve">Formular la respectiva denuncia penal ante la Fiscalía General de la Nación e iniciar oficiosamente la acción  disciplinaria contra el infractor </t>
  </si>
  <si>
    <t xml:space="preserve">
Verificar que los  equipos de auditoría se conformen común número plural de auditores, ( preferiblemente impar) para promover control compartido sobre el desarrollo de la auditoría.</t>
  </si>
  <si>
    <t xml:space="preserve">En caso de identificar faltantes en el expediente físico, se confronta contra el registro de  préstamo de documentos y se contacta al funcionario o contratista al que se le realizó el préstamo 
 En caso de identificar que el expediente físico no ha sido devuelto en la fecha establecida en el registro de  préstamo de documentos se contacta al funcionario o contratista al que se le realizó el préstamo </t>
  </si>
  <si>
    <t xml:space="preserve">
Descripción del estado y avance de las acciones desarrolladas
por los Responsables de implementarlas
En caso que se haya materializado el riesgo 
indicar las acciones realizadas, de acuerdo con lo establecido en la Política de Gestión del Riesgo del IDRD.</t>
  </si>
  <si>
    <t>Descripción de los soportes de los soportes de las evidencias documentales de la implementación de los controles y planes de acción.</t>
  </si>
  <si>
    <t xml:space="preserve">Se realizaron  reuniones de seguimiento a la ejecución de los contratos e informes en los cuales se evidencia el seguimiento a la ejecución contractual  por medio de los comités de seguimiento; así mismo , se realizaron mesas de trabajo para revisión de y seguimiento de NP  no previstos,  de CEFE cometas obra que se encuentra actualmente en ejecución en los que se evidencia el seguimiento puntual, así mismo se realizaron  reuniones mensuales con  supervisores y con el personal de apoyo a la supervisión se anexan evidencias y de las comunicaciones oficiales relacionadas con los contratos en ejecución.
El Reporte del  indicador  durante el periodo requerido es el siguiente:
Aprobación de actividades no previstas o mayores cantidades sin el cumplimiento de los requisitos internos.
Resultado
Abril:0
mayo: 0
junio: 0
julio: 0
</t>
  </si>
  <si>
    <t xml:space="preserve">Se adjuntan las siguientes evidencias en carpeta Zip. Compartida en drive:
1.Actas de Reuniones Supervisores y contratista :
*Carpeta actas de comité: Se remiten las actas de comité de los dos contratos que se encuentran en ejecución correspondientes a:  20 Actas de comité Cefe cometas.
*Carpeta actas de reunión seguimiento Ítem No Previstos: 3 Actas de seguimiento NP CEFE Cometas.
2.Informes de supervisión e interventoría:
*Carpeta informes ejecutivos:  Se remiten los informes ejecutivos de supervisión de los dos contratos que se encuentran en ejecución: 4. informes ejecutivo Cefe cometas.
*Carpeta informes Mensuales: Se remiten los informes mensuales de un contrato que se encuentran en ejecución: 3 informes, distribuidos así: 
 * Informe mensual 13 - CEFE Cometas mes de Mayo: - Seguimiento cronograma: Tomo 1 Pag. 34-43, - Seguimiento No Previstos: Tomo 1 Pag. 62-65, *Informe mensual 14- CEFE Cometas de Junio:  - Seguimiento cronograma: Tomo 1 Pag. 34-45,  - Seguimiento No Previstos:  Tomo 1 Pag. 67-71, *Informe mensual 15- CEFE Cometas de Julio:  - Seguimiento cronograma: Tomo 1 Pag. 35-43,  - Seguimiento No Previstos: Tomo 1  Pag. 66-69
3. En el segundo cuatrimestre del año se presentaron las siguientes comunicaciones así:
*Informe de incumplimiento Rad. 20214200189383 del 14 de mayo de 2021. “Solicitud de inicio procedimiento de imposición de multas, sanciones y/o declaratorias de incumplimiento -contrato de interventoría no. 2999 de 2017”
* Carpeta comunicaciones de procesos de estabilidad de obra.
* Carpeta comunicaciones solicitud de prórroga para revisión del ing. Anderson de CEFE Cometas y correo del Subdirector donde remito modificación con firma para continuar tramite. Prórroga que queda aprobada en SECOP el 7 de julio de 2021, adjunto pantallazo de aprobación en SECOP.
4. Se anexa carpeta con actas de reunión de seguimiento a contratos en ejecución, en liquidación, en estabilidad de obra (8 actas). </t>
  </si>
  <si>
    <t xml:space="preserve">Implementar lista de chequeo en los procesos de liquidación para dejar evidencia de la revisión que hacen los abogados en este procedimiento.
NOTA: la lista de chequeo se encuentra en proceso de revisión y actualización de acuerdo con las lecciones aprendidas de la vigencia anterior  </t>
  </si>
  <si>
    <r>
      <t xml:space="preserve">El proceso reportó seguimiento al mapa de riesgo, adjuntando las evidencias de la implementación del control y plan de acción. </t>
    </r>
    <r>
      <rPr>
        <b/>
        <u/>
        <sz val="11"/>
        <color theme="1"/>
        <rFont val="Calibri"/>
        <family val="2"/>
        <scheme val="minor"/>
      </rPr>
      <t xml:space="preserve">
Controles: </t>
    </r>
    <r>
      <rPr>
        <sz val="11"/>
        <color theme="1"/>
        <rFont val="Calibri"/>
        <family val="2"/>
        <scheme val="minor"/>
      </rPr>
      <t xml:space="preserve">De conformidad con los documentos aportados en el seguimiento, se evidencia que la actividad ha sido implementada de acuerdo con lo definido, se considerándose efectiva teniendo en cuenta que a la fecha no se reporta riesgo materializado. 
</t>
    </r>
    <r>
      <rPr>
        <b/>
        <u/>
        <sz val="11"/>
        <color theme="1"/>
        <rFont val="Calibri"/>
        <family val="2"/>
        <scheme val="minor"/>
      </rPr>
      <t xml:space="preserve">Plan de acción:  </t>
    </r>
    <r>
      <rPr>
        <sz val="11"/>
        <color theme="1"/>
        <rFont val="Calibri"/>
        <family val="2"/>
        <scheme val="minor"/>
      </rPr>
      <t xml:space="preserve">se aporta evidencia de su ejecución. 
</t>
    </r>
    <r>
      <rPr>
        <b/>
        <u/>
        <sz val="11"/>
        <color theme="1"/>
        <rFont val="Calibri"/>
        <family val="2"/>
        <scheme val="minor"/>
      </rPr>
      <t>Indicador:</t>
    </r>
    <r>
      <rPr>
        <b/>
        <sz val="11"/>
        <color theme="1"/>
        <rFont val="Calibri"/>
        <family val="2"/>
        <scheme val="minor"/>
      </rPr>
      <t xml:space="preserve"> </t>
    </r>
    <r>
      <rPr>
        <sz val="11"/>
        <color theme="1"/>
        <rFont val="Calibri"/>
        <family val="2"/>
        <scheme val="minor"/>
      </rPr>
      <t xml:space="preserve"> Fue objeto de verificación en ISOLUCION, se evidenció el seguimiento de acuerdo con la periodicidad establecida.
</t>
    </r>
    <r>
      <rPr>
        <b/>
        <u/>
        <sz val="11"/>
        <color theme="1"/>
        <rFont val="Calibri"/>
        <family val="2"/>
        <scheme val="minor"/>
      </rPr>
      <t>Plan de contingencia:</t>
    </r>
    <r>
      <rPr>
        <sz val="11"/>
        <color theme="1"/>
        <rFont val="Calibri"/>
        <family val="2"/>
        <scheme val="minor"/>
      </rPr>
      <t xml:space="preserve">  Se mantiene la observación realizada por la OCI en el anterior seguimiento, en la que se estableció que la actividad planteada no obedece a un plan de contingencia. Toda vez,  que la actividad planteada no permitirá a la entidad tomar acciones adecuadas en caso de que se materialice el riesgo, para mitigar su impacto.</t>
    </r>
  </si>
  <si>
    <t>Subdirector(a) Técnico(a) de Parques
Responsable de área Administración de Escenarios</t>
  </si>
  <si>
    <t xml:space="preserve">Recurso humano: Funcionarios y personal contratista de la Subdirección Técnica de Parques contratada por el proyecto de inversión </t>
  </si>
  <si>
    <r>
      <t xml:space="preserve">El proceso reportó seguimiento al mapa de riesgo, adjuntando las evidencias de la implementación del control y plan de acción, sin embargo; no fue hacer una evaluación objetiva a la aplicación de los controles de manera efectiva, debido a que se realizaron  observaciones  sobre el ajuste realizado el 21 de junio 2021 al riesgo, así:
</t>
    </r>
    <r>
      <rPr>
        <b/>
        <u/>
        <sz val="11"/>
        <color theme="1"/>
        <rFont val="Calibri"/>
        <family val="2"/>
        <scheme val="minor"/>
      </rPr>
      <t xml:space="preserve">Riesgo: </t>
    </r>
    <r>
      <rPr>
        <sz val="11"/>
        <color theme="1"/>
        <rFont val="Calibri"/>
        <family val="2"/>
        <scheme val="minor"/>
      </rPr>
      <t xml:space="preserve"> El riesgo en consecuente con el objetivo del proceso. Sin embargo; debe ajustarse el nombre del trámite, ya que no corresponde, con lo enunciado en la guía de trámites y servicios.
</t>
    </r>
    <r>
      <rPr>
        <b/>
        <u/>
        <sz val="11"/>
        <color theme="1"/>
        <rFont val="Calibri"/>
        <family val="2"/>
        <scheme val="minor"/>
      </rPr>
      <t>Causa:</t>
    </r>
    <r>
      <rPr>
        <sz val="11"/>
        <color theme="1"/>
        <rFont val="Calibri"/>
        <family val="2"/>
        <scheme val="minor"/>
      </rPr>
      <t xml:space="preserve"> Esta estructurada de manera  amplia que no permite centrar cual es la verdadera causa raíz que conllevaría a que el riesgo se materializara en un evento, precisando que el alcance del presente Manual es; tarifas, forma de pago y procedimientos para el uso y aprovechamiento económico del espacio público administrado por el IDRD, establece parámetros técnicos y conceptuales para determinar las condiciones generales del uso y aprovechamiento económico del espacio público administrado, todo ello enmarcado en la descripción del proceso de liquidación de tarifas a favor del Instituto, para el desarrollo de actividades de carácter deportivo, recreativo, educativo, institucional, cultural, comercial, publicitario y otros, que generen beneficios económicos a terceros o impliquen acceso temporal al espacio público administrado por el Instituto y la suscripción de los permisos y contratos correspondientes, dificultando el establecer controles efectivos.
Por consecuente, se requiere para la identificación de la causa raíz que el proceso revise los requisitos del Trámite, el Manual y la Resolución 189 del 18 de marzo de 2021. Es fundamental apoyarse en el diagnóstico del contexto estratégico del proceso, para identificar factores internos o externos que puedan dar origen al riesgo.
</t>
    </r>
    <r>
      <rPr>
        <b/>
        <u/>
        <sz val="11"/>
        <color theme="1"/>
        <rFont val="Calibri"/>
        <family val="2"/>
        <scheme val="minor"/>
      </rPr>
      <t xml:space="preserve">Plan de acción: </t>
    </r>
    <r>
      <rPr>
        <sz val="11"/>
        <color theme="1"/>
        <rFont val="Calibri"/>
        <family val="2"/>
        <scheme val="minor"/>
      </rPr>
      <t xml:space="preserve">No se aporta evidencia de su ejecución. 
</t>
    </r>
    <r>
      <rPr>
        <b/>
        <u/>
        <sz val="11"/>
        <color theme="1"/>
        <rFont val="Calibri"/>
        <family val="2"/>
        <scheme val="minor"/>
      </rPr>
      <t>Indicador:</t>
    </r>
    <r>
      <rPr>
        <sz val="11"/>
        <color theme="1"/>
        <rFont val="Calibri"/>
        <family val="2"/>
        <scheme val="minor"/>
      </rPr>
      <t xml:space="preserve"> Se encuentra cargado en ISOLUCION, se observa seguimiento de acuerdo con la periodicidad planteada. 
</t>
    </r>
    <r>
      <rPr>
        <b/>
        <u/>
        <sz val="11"/>
        <color theme="1"/>
        <rFont val="Calibri"/>
        <family val="2"/>
        <scheme val="minor"/>
      </rPr>
      <t xml:space="preserve">Plan de contingencia: </t>
    </r>
    <r>
      <rPr>
        <sz val="11"/>
        <color theme="1"/>
        <rFont val="Calibri"/>
        <family val="2"/>
        <scheme val="minor"/>
      </rPr>
      <t xml:space="preserve"> Se mantiene la observación realizada por la OCI en el anterior seguimiento, en la que se estableció que la actividad planteada no obedece a un plan de contingencia. Toda vez,  que la actividad planteada no permitirá a la entidad tomar acciones adecuadas en caso de que se materialice el riesgo, para mitigar su impacto.
En virtud de lo anterior, se determina desde esta Oficina, que el riesgo está identificado inadecuadamente y deberá reformularse.</t>
    </r>
  </si>
  <si>
    <t xml:space="preserve">Subdirectora Técnica de Recreación y Deporte </t>
  </si>
  <si>
    <t>Actividad no programada en el periodo evaluado.</t>
  </si>
  <si>
    <t xml:space="preserve">Durante el periodo evaluado,  se realizaron 9 mesas de trabajo,  en el marco de las auditorías internas a los procesos; Adquisición de Bienes y Servicios, y  Administración y mantenimiento de parques y escenarios, en las que se realizó revisión  del  contexto, alcance y avances en cuanto a cumplimiento de objetivos, ejecución de pruebas y calidad y pertinencia de las evidencias.
Mes de mayo. 
1. Acta No. 103_Revisión Prueba 2 Auditoria Administración y mantenimiento de parques y escenarios. 
2. Acta No. 107_Revisión avance auditoría Adquisición de Bienes y Servicios.
3. Acta No. 117_Revisión avance auditoría Adquisición de Bienes y Servicios.
4. Acta No. 121_Revisión Informe Preliminar. Revisión Prueba 2 Auditoria Administración y mantenimiento de parques y escenarios.
Mes de Junio. 
5. Acta No. 129_Revision Prueba No 2 - auditoría Adquisición de Bienes y Servicios.
6. Acta No. 153_Revision Prueba No 1 - Auditoria Transversal Adquisición de Bienes y Servicios
7. Acta No. 154_Revision Prueba No 4 - Auditoria Transversal Adquisición de Bienes y Servicios
8. Acta No. 156_Revision Prueba No 3 - Auditoria Transversal Adquisición de Bienes y Servicios
Mes de Agosto. 
Acta No. 170_Seguimiento Auditoria Transversal Adquisición de Bienes y Servicios
</t>
  </si>
  <si>
    <t xml:space="preserve">Actas de reunión. 
Mes de mayo. 
1. Acta No. 103_Revisión Prueba 2 Auditoria Administración y mantenimiento de parques y escenarios. 
2. Acta No. 107_Revisión avance auditoría Adquisición de Bienes y Servicios.
3. Acta No. 117_Revisión avance auditoría Adquisición de Bienes y Servicios.
4. Acta No. 121_Revisión Informe Preliminar. Revisión Prueba 2 Auditoria Administración y mantenimiento de parques y escenarios.
Mes de Junio. 
5. Acta No. 129_Revision Prueba No 2 - auditoría Adquisición de Bienes y Servicios.
6. Acta No. 153_Revision Prueba No 1 - Auditoria Transversal Adquisición de Bienes y Servicios
7. Acta No. 154_Revision Prueba No 4 - Auditoria Transversal Adquisición de Bienes y Servicios
8. Acta No. 156_Revision Prueba No 3 - Auditoria Transversal Adquisición de Bienes y Servicios
Mes de Agosto. 
Acta No. 170_Seguimiento Auditoria Transversal Adquisición de Bienes y Servicios
</t>
  </si>
  <si>
    <r>
      <rPr>
        <b/>
        <u/>
        <sz val="11"/>
        <rFont val="Calibri"/>
        <family val="2"/>
        <scheme val="minor"/>
      </rPr>
      <t>Asociado a controles</t>
    </r>
    <r>
      <rPr>
        <sz val="11"/>
        <rFont val="Calibri"/>
        <family val="2"/>
        <scheme val="minor"/>
      </rPr>
      <t xml:space="preserve">
Número de casos detectados  en los que se evidenciaron  hechos irregulares 
Meta: 0
Frecuencia: Semestral 
</t>
    </r>
    <r>
      <rPr>
        <b/>
        <u/>
        <sz val="11"/>
        <rFont val="Calibri"/>
        <family val="2"/>
        <scheme val="minor"/>
      </rPr>
      <t>Asociado a  Plan de acción</t>
    </r>
    <r>
      <rPr>
        <sz val="11"/>
        <rFont val="Calibri"/>
        <family val="2"/>
        <scheme val="minor"/>
      </rPr>
      <t xml:space="preserve">. 
(No. de trabajos de auditoría con equipo auditor plural asignado/Total de auditorías programadas para la vigencia)*100
Meta: 100%
Frecuencia: De acuerdo al cronograma establecido 
</t>
    </r>
  </si>
  <si>
    <t xml:space="preserve">Se elaboro cartilla del estatuto de auditoria- Código de ética del auditor interno la cual fue socializada mediante correo institucional y whatsApp, a todos los profesionales del área. 
Correo 8 de junio </t>
  </si>
  <si>
    <t>Cartilla del estatuto de auditoria- Código de ética del auditor interno.
Correo electrónico  y pantallazo de  whatsApp</t>
  </si>
  <si>
    <t xml:space="preserve">Durante el cuatrimestres de mayo a agosto, no se realizaron apertura de auditorias internas, por lo anterior no se suscribieron Declaración de Conflictos de intereses y compromisos ético. </t>
  </si>
  <si>
    <r>
      <t xml:space="preserve">El proceso reportó seguimiento al mapa de riesgo, adjuntando  evidencias de la implementación del control y plan de acción. 
</t>
    </r>
    <r>
      <rPr>
        <b/>
        <u/>
        <sz val="11"/>
        <color theme="1"/>
        <rFont val="Calibri"/>
        <family val="2"/>
        <scheme val="minor"/>
      </rPr>
      <t>Controles</t>
    </r>
    <r>
      <rPr>
        <sz val="11"/>
        <color theme="1"/>
        <rFont val="Calibri"/>
        <family val="2"/>
        <scheme val="minor"/>
      </rPr>
      <t xml:space="preserve">: De conformidad con los documentos aportados en el seguimiento, se evidencia que la actividad ha sido implementada de acuerdo con lo definido,  considerándose efectiva,  teniendo en cuenta que a la fecha no se reporta riesgo materializado. 
</t>
    </r>
    <r>
      <rPr>
        <b/>
        <u/>
        <sz val="11"/>
        <color theme="1"/>
        <rFont val="Calibri"/>
        <family val="2"/>
        <scheme val="minor"/>
      </rPr>
      <t xml:space="preserve">Plan de acción: </t>
    </r>
    <r>
      <rPr>
        <sz val="11"/>
        <color theme="1"/>
        <rFont val="Calibri"/>
        <family val="2"/>
        <scheme val="minor"/>
      </rPr>
      <t xml:space="preserve"> se aporta evidencia de su ejecución. 
</t>
    </r>
    <r>
      <rPr>
        <b/>
        <u/>
        <sz val="11"/>
        <color theme="1"/>
        <rFont val="Calibri"/>
        <family val="2"/>
        <scheme val="minor"/>
      </rPr>
      <t>Indicador:</t>
    </r>
    <r>
      <rPr>
        <sz val="11"/>
        <color theme="1"/>
        <rFont val="Calibri"/>
        <family val="2"/>
        <scheme val="minor"/>
      </rPr>
      <t xml:space="preserve">  Fue objeto de verificación en ISOLUCION, se evidenció el seguimiento de acuerdo con la periodicidad establecida.
</t>
    </r>
    <r>
      <rPr>
        <b/>
        <u/>
        <sz val="11"/>
        <color theme="1"/>
        <rFont val="Calibri"/>
        <family val="2"/>
        <scheme val="minor"/>
      </rPr>
      <t xml:space="preserve">Plan de contingencia: </t>
    </r>
    <r>
      <rPr>
        <sz val="11"/>
        <color theme="1"/>
        <rFont val="Calibri"/>
        <family val="2"/>
        <scheme val="minor"/>
      </rPr>
      <t>Se mantiene la observación realizada por la OCI en el anterior seguimiento, en la que se estableció que la actividad planteada no obedece a un plan de contingencia. Toda vez,  que la actividad planteada no permitirá a la entidad tomar acciones adecuadas en caso de que se materialice el riesgo, para mitigar su impacto.</t>
    </r>
  </si>
  <si>
    <r>
      <t xml:space="preserve">El proceso reportó seguimiento al mapa de riesgo, adjuntando las evidencias de la implementación del control y plan de acción. 
</t>
    </r>
    <r>
      <rPr>
        <b/>
        <u/>
        <sz val="11"/>
        <color theme="1"/>
        <rFont val="Calibri"/>
        <family val="2"/>
        <scheme val="minor"/>
      </rPr>
      <t>Controles</t>
    </r>
    <r>
      <rPr>
        <sz val="11"/>
        <color theme="1"/>
        <rFont val="Calibri"/>
        <family val="2"/>
        <scheme val="minor"/>
      </rPr>
      <t xml:space="preserve">: De conformidad con los documentos aportados y  el seguimiento, se evidencia que la actividad ha sido implementada de acuerdo con lo definido, considerándose efectiva teniendo en cuenta que a la fecha no se reporta riesgo materializado. 
</t>
    </r>
    <r>
      <rPr>
        <b/>
        <u/>
        <sz val="11"/>
        <color theme="1"/>
        <rFont val="Calibri"/>
        <family val="2"/>
        <scheme val="minor"/>
      </rPr>
      <t xml:space="preserve">Plan de acción:  </t>
    </r>
    <r>
      <rPr>
        <sz val="11"/>
        <color theme="1"/>
        <rFont val="Calibri"/>
        <family val="2"/>
        <scheme val="minor"/>
      </rPr>
      <t xml:space="preserve">se aporta evidencia de su ejecución. 
</t>
    </r>
    <r>
      <rPr>
        <b/>
        <u/>
        <sz val="11"/>
        <color theme="1"/>
        <rFont val="Calibri"/>
        <family val="2"/>
        <scheme val="minor"/>
      </rPr>
      <t>Indicador:</t>
    </r>
    <r>
      <rPr>
        <sz val="11"/>
        <color theme="1"/>
        <rFont val="Calibri"/>
        <family val="2"/>
        <scheme val="minor"/>
      </rPr>
      <t xml:space="preserve">  Fue objeto de verificación en ISOLUCION, se evidenció el seguimiento de acuerdo con la periodicidad establecida.
</t>
    </r>
    <r>
      <rPr>
        <b/>
        <u/>
        <sz val="11"/>
        <color theme="1"/>
        <rFont val="Calibri"/>
        <family val="2"/>
        <scheme val="minor"/>
      </rPr>
      <t>Plan de contingencia</t>
    </r>
    <r>
      <rPr>
        <sz val="11"/>
        <color theme="1"/>
        <rFont val="Calibri"/>
        <family val="2"/>
        <scheme val="minor"/>
      </rPr>
      <t xml:space="preserve">: Sin observaciones. </t>
    </r>
  </si>
  <si>
    <r>
      <t xml:space="preserve">El proceso cuenta con 4  riesgos de corrupción definidos, 6 controles  y 4 planes de acción asociados. 
</t>
    </r>
    <r>
      <rPr>
        <u/>
        <sz val="11"/>
        <color theme="1"/>
        <rFont val="Calibri"/>
        <family val="2"/>
        <scheme val="minor"/>
      </rPr>
      <t xml:space="preserve">Controles:  </t>
    </r>
    <r>
      <rPr>
        <sz val="11"/>
        <color theme="1"/>
        <rFont val="Calibri"/>
        <family val="2"/>
        <scheme val="minor"/>
      </rPr>
      <t xml:space="preserve">De acuerdo con el seguimiento aportado, no es claro el contexto que se le da a la descripción del estado y avance de las acciones desarrollada por cada uno de los riesgos,.
C1:  No se cuenta con evidencias de la   implementación  del  control. Por lo anterior, se dificultó  evaluar la implementación y efectividad.
C2: Se aporta como evidencia de la ejecución del control  el informe técnico realizado al  PROCESO CONCURSO DE MÉRITOS IDRD-SG-CM-5-2020, firmado. Sin embargo de acuerdo con la periodicidad  establecida "por cada proceso" no se alcanza a determinar si el proceso asociado fue el único o existieron mas en el periodo de seguimiento del control..
C3:  No se cuenta con evidencias de la   implementación  del  control. Por lo anterior, se dificultó  evaluar la implementación y efectividad.
C4:  Se aporta como evidencia la Matriz consolidada de adiciones 2021, la cual no es consecuente con el control establecido. El propósito del control es la validar  las justificaciones dada a adiciones y prorrogas. Por lo anterior, no se implementa el control de manera adecuada ni efectiva. 
C5: No se cuenta con evidencias de la   implementación  del  control. Por lo anterior, se dificultó  evaluar la implementación y efectividad.
C6: Se aporta como evidencia Base de datos de Actas de liquidación, sin ningún tipo de alcance, la cual no es consecuente con el control establecido. Por lo anterior, se dificultó  evaluar la implementación y efectividad.
</t>
    </r>
    <r>
      <rPr>
        <u/>
        <sz val="11"/>
        <color theme="1"/>
        <rFont val="Calibri"/>
        <family val="2"/>
        <scheme val="minor"/>
      </rPr>
      <t xml:space="preserve">Plan de acción:  
</t>
    </r>
    <r>
      <rPr>
        <b/>
        <sz val="11"/>
        <color theme="1"/>
        <rFont val="Calibri"/>
        <family val="2"/>
        <scheme val="minor"/>
      </rPr>
      <t xml:space="preserve">P1 y P2: </t>
    </r>
    <r>
      <rPr>
        <sz val="11"/>
        <color theme="1"/>
        <rFont val="Calibri"/>
        <family val="2"/>
        <scheme val="minor"/>
      </rPr>
      <t>Aplica la misma observación. Se observa que no se tuvo en cuenta la retroalimentación dada por la Oficina de Control Interno en lo referente,  a que el plan de acción no es acorde con el riesgo identificado, toda vez que se centra en la</t>
    </r>
    <r>
      <rPr>
        <b/>
        <u/>
        <sz val="11"/>
        <color theme="1"/>
        <rFont val="Calibri"/>
        <family val="2"/>
        <scheme val="minor"/>
      </rPr>
      <t xml:space="preserve"> etapa PRECONTRACTUAL</t>
    </r>
    <r>
      <rPr>
        <sz val="11"/>
        <color theme="1"/>
        <rFont val="Calibri"/>
        <family val="2"/>
        <scheme val="minor"/>
      </rPr>
      <t>,  es decir en la planeación contractual y la acción planteada  es el resultado dado de la</t>
    </r>
    <r>
      <rPr>
        <u/>
        <sz val="11"/>
        <color theme="1"/>
        <rFont val="Calibri"/>
        <family val="2"/>
        <scheme val="minor"/>
      </rPr>
      <t xml:space="preserve"> etapa C</t>
    </r>
    <r>
      <rPr>
        <b/>
        <u/>
        <sz val="11"/>
        <color theme="1"/>
        <rFont val="Calibri"/>
        <family val="2"/>
        <scheme val="minor"/>
      </rPr>
      <t>ONTRACTUAL</t>
    </r>
    <r>
      <rPr>
        <sz val="11"/>
        <color theme="1"/>
        <rFont val="Calibri"/>
        <family val="2"/>
        <scheme val="minor"/>
      </rPr>
      <t xml:space="preserve">, es decir donde ya se a celebrado un contrato, que conlleva  a una etapa de seguimiento y control. Así mismo se observó que dicha acción no contribuye  a mitigar o eliminar el riesgo. Por lo anterior, esta Oficina en el marco de la evaluación y seguimiento, determina que la acción es inefectiva. 
</t>
    </r>
    <r>
      <rPr>
        <b/>
        <sz val="11"/>
        <color theme="1"/>
        <rFont val="Calibri"/>
        <family val="2"/>
        <scheme val="minor"/>
      </rPr>
      <t>P3 y P4</t>
    </r>
    <r>
      <rPr>
        <sz val="11"/>
        <color theme="1"/>
        <rFont val="Calibri"/>
        <family val="2"/>
        <scheme val="minor"/>
      </rPr>
      <t xml:space="preserve">: No se aporta evidencia de su ejecución. 
</t>
    </r>
  </si>
  <si>
    <r>
      <t xml:space="preserve">El proceso reportó seguimiento al mapa de riesgo, relacionados con la implementación del control y plan de acción.  Cuenta con  2 riesgos de corrupción definidos  y 2 controles  asociados. 
</t>
    </r>
    <r>
      <rPr>
        <b/>
        <u/>
        <sz val="11"/>
        <color theme="1"/>
        <rFont val="Calibri"/>
        <family val="2"/>
        <scheme val="minor"/>
      </rPr>
      <t xml:space="preserve">
Controles: </t>
    </r>
    <r>
      <rPr>
        <sz val="11"/>
        <color theme="1"/>
        <rFont val="Calibri"/>
        <family val="2"/>
        <scheme val="minor"/>
      </rPr>
      <t xml:space="preserve">De conformidad con  el seguimiento, se evidencia que la actividad ha sido implementada de acuerdo con lo definido, considerándose efectiva teniendo en cuenta que a la fecha no se reporta riesgo materializado. 
</t>
    </r>
    <r>
      <rPr>
        <b/>
        <u/>
        <sz val="11"/>
        <color theme="1"/>
        <rFont val="Calibri"/>
        <family val="2"/>
        <scheme val="minor"/>
      </rPr>
      <t xml:space="preserve">
Plan de acción:</t>
    </r>
    <r>
      <rPr>
        <sz val="11"/>
        <color theme="1"/>
        <rFont val="Calibri"/>
        <family val="2"/>
        <scheme val="minor"/>
      </rPr>
      <t xml:space="preserve"> la acciones han sido ejecutadas de acuerdo con lo establecido.
</t>
    </r>
    <r>
      <rPr>
        <b/>
        <u/>
        <sz val="11"/>
        <color theme="1"/>
        <rFont val="Calibri"/>
        <family val="2"/>
        <scheme val="minor"/>
      </rPr>
      <t xml:space="preserve">Indicador: </t>
    </r>
    <r>
      <rPr>
        <sz val="11"/>
        <color theme="1"/>
        <rFont val="Calibri"/>
        <family val="2"/>
        <scheme val="minor"/>
      </rPr>
      <t xml:space="preserve">  Dos indicadores asociados, los cuales fueron  objeto de verificación en ISOLUCION, evidenciándose el seguimiento de acuerdo con la periodicidad establecida para cada uno. 
</t>
    </r>
    <r>
      <rPr>
        <b/>
        <u/>
        <sz val="11"/>
        <color theme="1"/>
        <rFont val="Calibri"/>
        <family val="2"/>
        <scheme val="minor"/>
      </rPr>
      <t xml:space="preserve">
Plan de contingencia</t>
    </r>
    <r>
      <rPr>
        <sz val="11"/>
        <color theme="1"/>
        <rFont val="Calibri"/>
        <family val="2"/>
        <scheme val="minor"/>
      </rPr>
      <t xml:space="preserve">: Sin observaciones. </t>
    </r>
  </si>
  <si>
    <r>
      <t xml:space="preserve">Al 31 de agosto de la presente anualidad, la Oficina de Control Disciplinario Interno adelanta ciento cincuenta y dos (152) procesos disciplinarios, en los que para garantizar la cadena de custodia no sólo se tienen en físico, sino que, permanentemente se escanean, lo cual permite almacenarlos en medio magnético a manera de expediente virtual.
 Actividad que previene la materialización del riesgo, tan es así, que a la fecha en que se informa no se ha materializado el riesgo.
</t>
    </r>
    <r>
      <rPr>
        <b/>
        <sz val="11"/>
        <color theme="1"/>
        <rFont val="Arial"/>
        <family val="2"/>
      </rPr>
      <t>RESULTADO DEL INDICADOR</t>
    </r>
    <r>
      <rPr>
        <sz val="11"/>
        <color theme="1"/>
        <rFont val="Arial"/>
        <family val="2"/>
      </rPr>
      <t xml:space="preserve">:                                                                                         
Mayo: 0
Junio: 0                                                                                                                                                                                                                                                                                             Julio:0      
Agosto:0
</t>
    </r>
  </si>
  <si>
    <r>
      <rPr>
        <b/>
        <sz val="11"/>
        <color theme="1"/>
        <rFont val="Calibri"/>
        <family val="2"/>
        <scheme val="minor"/>
      </rPr>
      <t xml:space="preserve">"PLAN DE ACCIÓN: </t>
    </r>
    <r>
      <rPr>
        <sz val="11"/>
        <color theme="1"/>
        <rFont val="Calibri"/>
        <family val="2"/>
        <scheme val="minor"/>
      </rPr>
      <t xml:space="preserve">Cada expediente físico o digitalizado se encuentra en cadena de custodia en la Oficina de Control Disciplinario Interno, y en razón a la reserva de la actuación disciplinaria de que trata el artículo 95 de la Ley 734 de 2002; artículo 115 de la ley 1952 de 2019, reformada por la ley 2094 de 2021. Excepcionalmente y sólo de ser necesario, podrán verificarse las evidencias cotejando cada expediente con autorización del jefe de oficina.
</t>
    </r>
    <r>
      <rPr>
        <b/>
        <sz val="11"/>
        <color theme="1"/>
        <rFont val="Calibri"/>
        <family val="2"/>
        <scheme val="minor"/>
      </rPr>
      <t xml:space="preserve">
EVIDENCIA DEL CONTROL</t>
    </r>
    <r>
      <rPr>
        <sz val="11"/>
        <color theme="1"/>
        <rFont val="Calibri"/>
        <family val="2"/>
        <scheme val="minor"/>
      </rPr>
      <t>: La base de datos de la Oficina de Control Disciplinario Interno conserva la información fidedigna que se inserta cada vez que de acuerdo con el debido proceso previsto por el Código Disciplinario Único Ley 734 de 2002; ley 1952 de 2019, reformada por la ley 2094 de 2021. se emiten decisiones interlocutorias y/o de sustanciación.</t>
    </r>
  </si>
  <si>
    <r>
      <t xml:space="preserve">El proceso reportó seguimiento al mapa de riesgo, relacionados con la implementación del control y plan de acción. 
</t>
    </r>
    <r>
      <rPr>
        <b/>
        <u/>
        <sz val="11"/>
        <color theme="1"/>
        <rFont val="Calibri"/>
        <family val="2"/>
        <scheme val="minor"/>
      </rPr>
      <t xml:space="preserve">Controles: </t>
    </r>
    <r>
      <rPr>
        <sz val="11"/>
        <color theme="1"/>
        <rFont val="Calibri"/>
        <family val="2"/>
        <scheme val="minor"/>
      </rPr>
      <t xml:space="preserve">De conformidad con  el seguimiento, se evidencia que la actividad ha sido implementada de acuerdo con lo definido, considerándose efectiva teniendo en cuenta que a la fecha no se reporta riesgo materializado. 
</t>
    </r>
    <r>
      <rPr>
        <b/>
        <u/>
        <sz val="11"/>
        <color theme="1"/>
        <rFont val="Calibri"/>
        <family val="2"/>
        <scheme val="minor"/>
      </rPr>
      <t xml:space="preserve">Plan de acción:  </t>
    </r>
    <r>
      <rPr>
        <sz val="11"/>
        <color theme="1"/>
        <rFont val="Calibri"/>
        <family val="2"/>
        <scheme val="minor"/>
      </rPr>
      <t xml:space="preserve">ejecutado
</t>
    </r>
    <r>
      <rPr>
        <b/>
        <u/>
        <sz val="11"/>
        <color theme="1"/>
        <rFont val="Calibri"/>
        <family val="2"/>
        <scheme val="minor"/>
      </rPr>
      <t xml:space="preserve">Indicador:  </t>
    </r>
    <r>
      <rPr>
        <sz val="11"/>
        <color theme="1"/>
        <rFont val="Calibri"/>
        <family val="2"/>
        <scheme val="minor"/>
      </rPr>
      <t xml:space="preserve">Fue objeto de verificación en ISOLUCION, se evidenció el seguimiento de acuerdo con la periodicidad establecida.
</t>
    </r>
    <r>
      <rPr>
        <b/>
        <u/>
        <sz val="11"/>
        <color theme="1"/>
        <rFont val="Calibri"/>
        <family val="2"/>
        <scheme val="minor"/>
      </rPr>
      <t>Plan de contingencia:</t>
    </r>
    <r>
      <rPr>
        <sz val="11"/>
        <color theme="1"/>
        <rFont val="Calibri"/>
        <family val="2"/>
        <scheme val="minor"/>
      </rPr>
      <t xml:space="preserve"> Sin observaciones. </t>
    </r>
  </si>
  <si>
    <r>
      <t xml:space="preserve">El proceso reportó seguimiento al mapa de riesgo, relacionado con la implementación del control.
</t>
    </r>
    <r>
      <rPr>
        <b/>
        <u/>
        <sz val="11"/>
        <color theme="1"/>
        <rFont val="Calibri"/>
        <family val="2"/>
        <scheme val="minor"/>
      </rPr>
      <t>Controles:</t>
    </r>
    <r>
      <rPr>
        <sz val="11"/>
        <color theme="1"/>
        <rFont val="Calibri"/>
        <family val="2"/>
        <scheme val="minor"/>
      </rPr>
      <t xml:space="preserve">  De acuerdo con el seguimiento aportado, se evidencia la ejecución del control, pero no se cuenta con evidencias de su implementación en la  periodicidad bimensual establecida y resultados de los mismo.  Por lo anterior, es difícil determinar si el control propuesto es efectivo para la mitigación del riesgo. 
</t>
    </r>
    <r>
      <rPr>
        <b/>
        <u/>
        <sz val="11"/>
        <color theme="1"/>
        <rFont val="Calibri"/>
        <family val="2"/>
        <scheme val="minor"/>
      </rPr>
      <t>Plan de acción:</t>
    </r>
    <r>
      <rPr>
        <sz val="11"/>
        <color theme="1"/>
        <rFont val="Calibri"/>
        <family val="2"/>
        <scheme val="minor"/>
      </rPr>
      <t xml:space="preserve"> </t>
    </r>
    <r>
      <rPr>
        <u/>
        <sz val="11"/>
        <color theme="1"/>
        <rFont val="Calibri"/>
        <family val="2"/>
        <scheme val="minor"/>
      </rPr>
      <t xml:space="preserve"> </t>
    </r>
    <r>
      <rPr>
        <sz val="11"/>
        <color theme="1"/>
        <rFont val="Calibri"/>
        <family val="2"/>
        <scheme val="minor"/>
      </rPr>
      <t xml:space="preserve">No se aporto documentación que soporte la implementación de la acción. 
</t>
    </r>
    <r>
      <rPr>
        <b/>
        <u/>
        <sz val="11"/>
        <color theme="1"/>
        <rFont val="Calibri"/>
        <family val="2"/>
        <scheme val="minor"/>
      </rPr>
      <t xml:space="preserve">Indicador:  </t>
    </r>
    <r>
      <rPr>
        <sz val="11"/>
        <color theme="1"/>
        <rFont val="Calibri"/>
        <family val="2"/>
        <scheme val="minor"/>
      </rPr>
      <t xml:space="preserve">Fue objeto de verificación en ISOLUCION, se reporta seguimiento de conformidad con la  periodicidad establecida.
</t>
    </r>
    <r>
      <rPr>
        <b/>
        <u/>
        <sz val="11"/>
        <color theme="1"/>
        <rFont val="Calibri"/>
        <family val="2"/>
        <scheme val="minor"/>
      </rPr>
      <t>Plan de contingencia:</t>
    </r>
    <r>
      <rPr>
        <sz val="11"/>
        <color theme="1"/>
        <rFont val="Calibri"/>
        <family val="2"/>
        <scheme val="minor"/>
      </rPr>
      <t xml:space="preserve"> Sin observaciones. </t>
    </r>
  </si>
  <si>
    <r>
      <t xml:space="preserve">El proceso reportó seguimiento al mapa de riesgo, relacionados con la implementación del control y plan de acción. 
El proceso reportó seguimiento al mapa de riesgo, relacionados con la implementación del control y plan de acción.  Cuenta con 1 riesgo de corrupción definidos  y 3 controles  asociados. 
</t>
    </r>
    <r>
      <rPr>
        <b/>
        <u/>
        <sz val="11"/>
        <color theme="1"/>
        <rFont val="Calibri"/>
        <family val="2"/>
        <scheme val="minor"/>
      </rPr>
      <t>Controles:</t>
    </r>
    <r>
      <rPr>
        <sz val="11"/>
        <color theme="1"/>
        <rFont val="Calibri"/>
        <family val="2"/>
        <scheme val="minor"/>
      </rPr>
      <t xml:space="preserve"> De conformidad con  el seguimiento, se evidencia que la actividad ha sido implementada de acuerdo con lo definido, considerándose efectiva teniendo en cuenta que a la fecha no se reporta riesgo materializado. 
</t>
    </r>
    <r>
      <rPr>
        <b/>
        <u/>
        <sz val="11"/>
        <color theme="1"/>
        <rFont val="Calibri"/>
        <family val="2"/>
        <scheme val="minor"/>
      </rPr>
      <t>Plan de acción:</t>
    </r>
    <r>
      <rPr>
        <sz val="11"/>
        <color theme="1"/>
        <rFont val="Calibri"/>
        <family val="2"/>
        <scheme val="minor"/>
      </rPr>
      <t xml:space="preserve"> la acción fue ejecutada al inicio de la vigencia, soportada en el Acta No. 1 Comité CICCI. , del 29/enero/2021.
</t>
    </r>
    <r>
      <rPr>
        <b/>
        <u/>
        <sz val="11"/>
        <color theme="1"/>
        <rFont val="Calibri"/>
        <family val="2"/>
        <scheme val="minor"/>
      </rPr>
      <t xml:space="preserve">Indicador:  </t>
    </r>
    <r>
      <rPr>
        <sz val="11"/>
        <color theme="1"/>
        <rFont val="Calibri"/>
        <family val="2"/>
        <scheme val="minor"/>
      </rPr>
      <t xml:space="preserve"> Dos indicadores asociados, los cuales fueron  objeto de verificación en ISOLUCION, evidenciándose el seguimiento de acuerdo con la periodicidad establecida para cada uno. 
</t>
    </r>
    <r>
      <rPr>
        <b/>
        <u/>
        <sz val="11"/>
        <color theme="1"/>
        <rFont val="Calibri"/>
        <family val="2"/>
        <scheme val="minor"/>
      </rPr>
      <t>Plan de contingencia:</t>
    </r>
    <r>
      <rPr>
        <sz val="11"/>
        <color theme="1"/>
        <rFont val="Calibri"/>
        <family val="2"/>
        <scheme val="minor"/>
      </rPr>
      <t xml:space="preserve"> Sin observaciones. 
</t>
    </r>
  </si>
  <si>
    <r>
      <t xml:space="preserve">El proceso cuenta con 3 riesgos de corrupción definidos  y 5 controles  asociados. 
El proceso reportó seguimiento al mapa de riesgo y como soporte  el Sistema de Información ISOLUCION.  Es de valido que se asocien los sistemas de información  como medio  repositorio de las evidencias, no obstante; es necesario que se cite específicamente la ubicación de la información, con la finalidad que se pueda acceder a ella, para realizar la respectiva revisión y verificación de lo aportado como evidencia. En virtud de lo anterior,  la Oficina de Control Interno no pudo realizar   el seguimiento y evaluación a los controles, ni  actividades asociadas  los cuatro planes de acciones. 
</t>
    </r>
    <r>
      <rPr>
        <b/>
        <u/>
        <sz val="11"/>
        <color theme="1"/>
        <rFont val="Calibri"/>
        <family val="2"/>
        <scheme val="minor"/>
      </rPr>
      <t>Indicadores:</t>
    </r>
    <r>
      <rPr>
        <sz val="11"/>
        <color theme="1"/>
        <rFont val="Calibri"/>
        <family val="2"/>
        <scheme val="minor"/>
      </rPr>
      <t xml:space="preserve"> Los indicadores fueron objeto de verificación en ISOLUCION, Se evidencio el seguimiento  de acuerdo con la periodicidad establecida para cada uno de ellos.
</t>
    </r>
    <r>
      <rPr>
        <b/>
        <u/>
        <sz val="11"/>
        <color theme="1"/>
        <rFont val="Calibri"/>
        <family val="2"/>
        <scheme val="minor"/>
      </rPr>
      <t xml:space="preserve">Plan de contingencia: </t>
    </r>
    <r>
      <rPr>
        <sz val="11"/>
        <color theme="1"/>
        <rFont val="Calibri"/>
        <family val="2"/>
        <scheme val="minor"/>
      </rPr>
      <t xml:space="preserve">Sin observaciones. 
</t>
    </r>
  </si>
  <si>
    <r>
      <t xml:space="preserve">El proceso reportó seguimiento al mapa de riesgo, adjuntando las evidencias de la implementación del control y plan de acción, sin embargo; no fue posible hacer una evaluación objetiva a la aplicación de los controles de manera efectiva, debido a que se realizaron  observaciones  sobre el ajuste realizado el 17 de junio 2021 al riesgo, así:
</t>
    </r>
    <r>
      <rPr>
        <b/>
        <u/>
        <sz val="11"/>
        <color theme="1"/>
        <rFont val="Calibri"/>
        <family val="2"/>
        <scheme val="minor"/>
      </rPr>
      <t>Riesgo:</t>
    </r>
    <r>
      <rPr>
        <sz val="11"/>
        <color theme="1"/>
        <rFont val="Calibri"/>
        <family val="2"/>
        <scheme val="minor"/>
      </rPr>
      <t xml:space="preserve"> El riesgo y la causa no son consecuentes, toda vez que tal como está diseñada la causa es una descripción clara de un riesgo, sin contar que ambos guardar similitud en su estructura. 
Es importante tener en cuenta que los factores generadores (causas) de un </t>
    </r>
    <r>
      <rPr>
        <u/>
        <sz val="11"/>
        <color theme="1"/>
        <rFont val="Calibri"/>
        <family val="2"/>
        <scheme val="minor"/>
      </rPr>
      <t>posible</t>
    </r>
    <r>
      <rPr>
        <sz val="11"/>
        <color theme="1"/>
        <rFont val="Calibri"/>
        <family val="2"/>
        <scheme val="minor"/>
      </rPr>
      <t xml:space="preserve"> riesgo, son aquellas debilidades o amenazas, identificadas en el diagnóstico del contexto estratégico, los cuales mediante el análisis permite diferenciar entre  una causa inmediata o causa raíz. 
</t>
    </r>
    <r>
      <rPr>
        <b/>
        <u/>
        <sz val="11"/>
        <color theme="1"/>
        <rFont val="Calibri"/>
        <family val="2"/>
        <scheme val="minor"/>
      </rPr>
      <t>Plan de acción:</t>
    </r>
    <r>
      <rPr>
        <u/>
        <sz val="11"/>
        <color theme="1"/>
        <rFont val="Calibri"/>
        <family val="2"/>
        <scheme val="minor"/>
      </rPr>
      <t xml:space="preserve">  </t>
    </r>
    <r>
      <rPr>
        <sz val="11"/>
        <color theme="1"/>
        <rFont val="Calibri"/>
        <family val="2"/>
        <scheme val="minor"/>
      </rPr>
      <t xml:space="preserve">se aporta evidencia de su ejecución. 
</t>
    </r>
    <r>
      <rPr>
        <b/>
        <u/>
        <sz val="11"/>
        <color theme="1"/>
        <rFont val="Calibri"/>
        <family val="2"/>
        <scheme val="minor"/>
      </rPr>
      <t>Indicador:</t>
    </r>
    <r>
      <rPr>
        <sz val="11"/>
        <color theme="1"/>
        <rFont val="Calibri"/>
        <family val="2"/>
        <scheme val="minor"/>
      </rPr>
      <t xml:space="preserve">  Fue objeto de verificación en ISOLUCION, se evidenció el seguimiento de acuerdo con la periodicidad establecida.
</t>
    </r>
    <r>
      <rPr>
        <b/>
        <u/>
        <sz val="11"/>
        <color theme="1"/>
        <rFont val="Calibri"/>
        <family val="2"/>
        <scheme val="minor"/>
      </rPr>
      <t xml:space="preserve">Plan de contingencia: </t>
    </r>
    <r>
      <rPr>
        <sz val="11"/>
        <color theme="1"/>
        <rFont val="Calibri"/>
        <family val="2"/>
        <scheme val="minor"/>
      </rPr>
      <t>Se observa que no se tuvieron en cuenta las observaciones realizadas por la OCI. El propósito es indicar que acciones toma la entidad en caso de que se materialice el riesgo, para mitigar su impacto.
En virtud de lo anterior, se determina desde esta Oficina que el riesgo esta identificado inadecuadamente y deberá reformularse.</t>
    </r>
  </si>
  <si>
    <r>
      <t xml:space="preserve">El proceso reportó seguimiento al mapa de riesgo, adjuntando las evidencias de la implementación del control y plan de acción, sin embargo; no fue  es posible hacer una evaluación objetiva a la aplicación de los controles de manera efectiva, debido a que se realizaron  observaciones  sobre el riesgo creado el 21 de junio 2021, así:
</t>
    </r>
    <r>
      <rPr>
        <b/>
        <u/>
        <sz val="11"/>
        <color theme="1"/>
        <rFont val="Calibri"/>
        <family val="2"/>
        <scheme val="minor"/>
      </rPr>
      <t xml:space="preserve">Riesgo: </t>
    </r>
    <r>
      <rPr>
        <sz val="11"/>
        <color theme="1"/>
        <rFont val="Calibri"/>
        <family val="2"/>
        <scheme val="minor"/>
      </rPr>
      <t xml:space="preserve"> </t>
    </r>
    <r>
      <rPr>
        <b/>
        <u/>
        <sz val="11"/>
        <color theme="1"/>
        <rFont val="Calibri"/>
        <family val="2"/>
        <scheme val="minor"/>
      </rPr>
      <t>“Realización de eventos deportivos nacionales o internacionales que no hagan parte del Sistema Nacional del Deporte ocasionando desviación de recursos para beneficio privado”.</t>
    </r>
    <r>
      <rPr>
        <sz val="11"/>
        <color theme="1"/>
        <rFont val="Calibri"/>
        <family val="2"/>
        <scheme val="minor"/>
      </rPr>
      <t xml:space="preserve"> El riesgo  identificado,  no es  riesgo directamente asociado al Proceso Fomento al Deporte, teniendo en cuenta que el IDRD, no realiza eventos; brinda apoyo a los deportistas, fortaleciendo todos los procesos de formación y perfeccionamiento hacia el alto rendimiento,  a través de la articulación  con las   Ligas Deportivas de Bogotá para su participación en eventos nacionales e Internacionales que se encuentren incluidos en el Sistema Nacional del Deporte. En virtud de lo anterior, se sugiere que se identifiquen riesgos de cara al apoyo que brinda el IDRD a las ligas deportistas que participan en eventos nacionales e internacionales,  y/o a los eventos deportivos y recreativos organizados por el IDRD.
</t>
    </r>
    <r>
      <rPr>
        <b/>
        <u/>
        <sz val="11"/>
        <color theme="1"/>
        <rFont val="Calibri"/>
        <family val="2"/>
        <scheme val="minor"/>
      </rPr>
      <t xml:space="preserve">Causa: </t>
    </r>
    <r>
      <rPr>
        <sz val="11"/>
        <color theme="1"/>
        <rFont val="Calibri"/>
        <family val="2"/>
        <scheme val="minor"/>
      </rPr>
      <t xml:space="preserve">Se identificó una causa inmediata no raíz. Se deben analizar situaciones que puedan llevar a posibles actos de corrupción, por lo anterior,  es necesario que se identifiquen causas raíces y no inmediatas.  
</t>
    </r>
    <r>
      <rPr>
        <b/>
        <u/>
        <sz val="11"/>
        <color theme="1"/>
        <rFont val="Calibri"/>
        <family val="2"/>
        <scheme val="minor"/>
      </rPr>
      <t xml:space="preserve">Análisis del riesgo: </t>
    </r>
    <r>
      <rPr>
        <sz val="11"/>
        <color theme="1"/>
        <rFont val="Calibri"/>
        <family val="2"/>
        <scheme val="minor"/>
      </rPr>
      <t xml:space="preserve">Se sugiere, evaluar el riesgo inherente y residual en concordancia con los criterios para calificar el impacto/ riesgos de Corrupción de acuerdo con la Política de administración del riesgo, teniendo en cuenta que el riesgo identificado involucra posiblemente pérdida de recursos económicos y afectación de la reputación de la entidad en caso de materialización. 
</t>
    </r>
    <r>
      <rPr>
        <b/>
        <u/>
        <sz val="11"/>
        <color theme="1"/>
        <rFont val="Calibri"/>
        <family val="2"/>
        <scheme val="minor"/>
      </rPr>
      <t xml:space="preserve">Control: No es objeto de evaluación, toda vez que se debe ajustar la etapa de identificación del riesgo. </t>
    </r>
    <r>
      <rPr>
        <sz val="11"/>
        <color theme="1"/>
        <rFont val="Calibri"/>
        <family val="2"/>
        <scheme val="minor"/>
      </rPr>
      <t xml:space="preserve">
</t>
    </r>
    <r>
      <rPr>
        <b/>
        <u/>
        <sz val="11"/>
        <color theme="1"/>
        <rFont val="Calibri"/>
        <family val="2"/>
        <scheme val="minor"/>
      </rPr>
      <t xml:space="preserve">Plan de contingencia: </t>
    </r>
    <r>
      <rPr>
        <sz val="11"/>
        <color theme="1"/>
        <rFont val="Calibri"/>
        <family val="2"/>
        <scheme val="minor"/>
      </rPr>
      <t xml:space="preserve">“Evaluar el impacto del evento deportivo ejecutado frente a la realización de los otros eventos ya programados a fin de evaluar necesidades de recursos o ajustes a la agenda deportiva”.  Debe ser reformulado,  toda vez que el plan de contingencia se debe enfocar en desarrollar actividades que permitan mitigar el riesgo en la eventualidad que este llegase a materializar. 
</t>
    </r>
    <r>
      <rPr>
        <b/>
        <u/>
        <sz val="11"/>
        <color theme="1"/>
        <rFont val="Calibri"/>
        <family val="2"/>
        <scheme val="minor"/>
      </rPr>
      <t xml:space="preserve">Plan de acción: </t>
    </r>
    <r>
      <rPr>
        <sz val="11"/>
        <color theme="1"/>
        <rFont val="Calibri"/>
        <family val="2"/>
        <scheme val="minor"/>
      </rPr>
      <t xml:space="preserve">No se aporta evidencia de su ejecución. 
</t>
    </r>
    <r>
      <rPr>
        <b/>
        <u/>
        <sz val="11"/>
        <color theme="1"/>
        <rFont val="Calibri"/>
        <family val="2"/>
        <scheme val="minor"/>
      </rPr>
      <t xml:space="preserve">Indicador:  </t>
    </r>
    <r>
      <rPr>
        <sz val="11"/>
        <color theme="1"/>
        <rFont val="Calibri"/>
        <family val="2"/>
        <scheme val="minor"/>
      </rPr>
      <t>Fue objeto de verificación en ISOLUCION, se evidenció el seguimiento de acuerdo con la periodicidad establecida.
En virtud de lo anterior, se determina desde esta Oficina que el riesgo esta identificado inadecuadamente y deberá reformularse.</t>
    </r>
  </si>
  <si>
    <r>
      <t xml:space="preserve">El proceso reportó seguimiento al mapa de riesgo, adjuntando  evidencias de la implementación del control y plan de acción. 
</t>
    </r>
    <r>
      <rPr>
        <b/>
        <u/>
        <sz val="11"/>
        <color theme="1"/>
        <rFont val="Calibri"/>
        <family val="2"/>
        <scheme val="minor"/>
      </rPr>
      <t>Controles</t>
    </r>
    <r>
      <rPr>
        <sz val="11"/>
        <color theme="1"/>
        <rFont val="Calibri"/>
        <family val="2"/>
        <scheme val="minor"/>
      </rPr>
      <t xml:space="preserve">: De conformidad con los documentos aportados en el seguimiento, se evidencia que la actividad ha sido implementada de acuerdo con lo definido,  considerándose efectiva,  teniendo en cuenta que a la fecha no se reporta riesgo materializado. 
Se requiere que en los próximos  correos donde se reporta  de manera mensual el monitoreo de la verificación del estado de  la información del trámite  en la página  web, SUIT, guía de tramites y servicios,  portafolio de servicios y en  la  tarjeta  se especifique  la gratuidad del mismo, se adjunte evidencia que de cuenta de la  verificación realizada, así como la fecha correspondiente , ya que por si solo un correo no da soporte suficiente. 
</t>
    </r>
    <r>
      <rPr>
        <b/>
        <u/>
        <sz val="11"/>
        <color theme="1"/>
        <rFont val="Calibri"/>
        <family val="2"/>
        <scheme val="minor"/>
      </rPr>
      <t xml:space="preserve">Plan de acción: </t>
    </r>
    <r>
      <rPr>
        <sz val="11"/>
        <color theme="1"/>
        <rFont val="Calibri"/>
        <family val="2"/>
        <scheme val="minor"/>
      </rPr>
      <t xml:space="preserve"> se aporta evidencia de su ejecución. 
</t>
    </r>
    <r>
      <rPr>
        <b/>
        <u/>
        <sz val="11"/>
        <color theme="1"/>
        <rFont val="Calibri"/>
        <family val="2"/>
        <scheme val="minor"/>
      </rPr>
      <t>Indicador:</t>
    </r>
    <r>
      <rPr>
        <sz val="11"/>
        <color theme="1"/>
        <rFont val="Calibri"/>
        <family val="2"/>
        <scheme val="minor"/>
      </rPr>
      <t xml:space="preserve"> Se encuentra cargado en ISOLUCION, se observa seguimiento de acuerdo con la periodicidad planteada. 
</t>
    </r>
    <r>
      <rPr>
        <b/>
        <u/>
        <sz val="11"/>
        <color theme="1"/>
        <rFont val="Calibri"/>
        <family val="2"/>
        <scheme val="minor"/>
      </rPr>
      <t xml:space="preserve">Plan de contingencia: </t>
    </r>
    <r>
      <rPr>
        <sz val="11"/>
        <color theme="1"/>
        <rFont val="Calibri"/>
        <family val="2"/>
        <scheme val="minor"/>
      </rPr>
      <t>Se mantiene la observación realizada por la OCI en el anterior seguimiento, en la que se estableció que la actividad planteada no obedece a un plan de contingencia. Toda vez,  que la actividad planteada no permitirá a la entidad tomar acciones adecuadas en caso de que se materialice el riesgo, para mitigar su impacto.</t>
    </r>
  </si>
  <si>
    <r>
      <t xml:space="preserve">El proceso reportó seguimiento al mapa de riesgo, adjuntando las evidencias de la implementación del control y plan de acción. 
</t>
    </r>
    <r>
      <rPr>
        <b/>
        <u/>
        <sz val="11"/>
        <color theme="1"/>
        <rFont val="Calibri"/>
        <family val="2"/>
        <scheme val="minor"/>
      </rPr>
      <t>Controles:</t>
    </r>
    <r>
      <rPr>
        <sz val="11"/>
        <color theme="1"/>
        <rFont val="Calibri"/>
        <family val="2"/>
        <scheme val="minor"/>
      </rPr>
      <t xml:space="preserve"> Los documentos aportados en el seguimiento  como evidencia de la ejecución del control, resultaron ser inefectivos, ya que estas no guardan coherencia con su implementación. 
Documentos aportados como evidencias: 
1-  Pantallazo de la agenda de  revisión de observaciones  del Informe OCI. 
2-  Pantallazo de la agenda de revisiones matrices legales- Almacén
3- Acta de reunión,  mesa de trabajo con la OCI. 
En virtud de lo anterior, con el fin de dar mayor trazabilidad a la implementación del control y que guarde congruencia con la periodicidad (diario), establecida,  se considera necesario que parte de las evidencias, sea registro diario del personal que ingresa a bodega. 
</t>
    </r>
    <r>
      <rPr>
        <b/>
        <u/>
        <sz val="11"/>
        <color theme="1"/>
        <rFont val="Calibri"/>
        <family val="2"/>
        <scheme val="minor"/>
      </rPr>
      <t xml:space="preserve">Plan de acción:  </t>
    </r>
    <r>
      <rPr>
        <sz val="11"/>
        <color theme="1"/>
        <rFont val="Calibri"/>
        <family val="2"/>
        <scheme val="minor"/>
      </rPr>
      <t xml:space="preserve">Se adjunta como evidencia el Rad: 20212100167232 del 31 de agosto 2021,  enviado por parte de la  UNION TEMPORAL TAC-CENTRAL IDRD  en la que se informa el cronograma de mantenimientos preventivos al circuito cerrado de televisión CCTV. Es importante que con base en ello, se realice la verificación de los mantenimientos, tal cual como esta planteado en la acción. 
</t>
    </r>
    <r>
      <rPr>
        <b/>
        <u/>
        <sz val="11"/>
        <color theme="1"/>
        <rFont val="Calibri"/>
        <family val="2"/>
        <scheme val="minor"/>
      </rPr>
      <t xml:space="preserve">Indicadores: </t>
    </r>
    <r>
      <rPr>
        <sz val="11"/>
        <color theme="1"/>
        <rFont val="Calibri"/>
        <family val="2"/>
        <scheme val="minor"/>
      </rPr>
      <t xml:space="preserve"> Fueron  objeto de verificación en ISOLUCION, se evidenció el seguimiento de acuerdo con la periodicidad establecida para cada uno de ellos.
</t>
    </r>
    <r>
      <rPr>
        <b/>
        <u/>
        <sz val="11"/>
        <color theme="1"/>
        <rFont val="Calibri"/>
        <family val="2"/>
        <scheme val="minor"/>
      </rPr>
      <t xml:space="preserve">Plan de contingencia: </t>
    </r>
    <r>
      <rPr>
        <sz val="11"/>
        <color theme="1"/>
        <rFont val="Calibri"/>
        <family val="2"/>
        <scheme val="minor"/>
      </rPr>
      <t>Sin observaciones</t>
    </r>
  </si>
  <si>
    <r>
      <t xml:space="preserve">El proceso reportó seguimiento al mapa de riesgo, adjuntando evidencias de la implementación de los controles  y plan de acción. 
Los documentos aportados en el seguimiento  como evidencia de la ejecución del control, resultaron ser inefectivos, ya que estas no guardan coherencia con su implementación. 
1- Listado aproximado de 100  solicitud   de acceso a cuentas institucionales, catalogadas desde el área de sistemas de prioridad MEDIANA. 
2- Hoja en Excel denominada Control de solicitudes de actualizaciones de roles en ORFEO, no tiene un alcance que permita interpretar su propósito ni  contenido.
En la descripción de soportes se asocia el numero de un radicado al cual no se da ningún tipo de alcance, como tampoco se asocia la información con los controles. 
En virtud de lo anterior, se considera  necesario citar cada uno de los propósitos asociados a los controles. 
</t>
    </r>
    <r>
      <rPr>
        <b/>
        <u/>
        <sz val="11"/>
        <color theme="1"/>
        <rFont val="Calibri"/>
        <family val="2"/>
        <scheme val="minor"/>
      </rPr>
      <t>Controles</t>
    </r>
    <r>
      <rPr>
        <sz val="11"/>
        <color theme="1"/>
        <rFont val="Calibri"/>
        <family val="2"/>
        <scheme val="minor"/>
      </rPr>
      <t xml:space="preserve">: El riesgo tiene asociado 4 controles. 
C1:  El propósito es verificar que la solicitud de servicio tecnológico sea generada por el jefe de la dependencia, donde se definan claramente los roles y perfiles de acceso al sistema de información y así asignar los permisos solicitados de acuerdo a los (ANS) establecidos. Una vez revisada la documentación aportada no se encontró documento alguno que de cuenta de la ejecución del control del control, por lo anterior, no se puede evalua su implementación ni efectividad. 
C2:  El propósito es verificar la configuración de los dispositivos de red y de los servidores para que se encuentren actualizados acorde con las necesidades de seguridad digital de la entidad, cumpliendo con las buenas prácticas recomendadas por los fabricantes o alertas generadas por  CSIRT, Mintic, Alta Consejería de TIC, entre otras. Así como la actualización de las políticas de acceso y configuración del firewall.  Una vez revisada la documentación aportada no se encontró documento alguno que de cuenta de la ejecución del control del control, por lo anterior, no se puede evalua su implementación ni efectividad. 
C3. El propósito del control es cotejar con el administrador funcional del sistema de información y el jefe de área, que la asignación de los roles y perfiles de cada área del IDRD corresponda con los sistemas de información. Una vez revisada la documentación aportada no se encontró documento alguno que de cuenta de la ejecución del control del control, por lo anterior, no se puede evaluar ni su implementación ni efectividad. 
Se requiere que se revise el tipo de control , ya que de acuerdo con la periodicidad establecida,  no es preventivo.
C4.  El propósito del control es verificar la vigencia de las cuentas de los usuarios al ser creados en los sistemas de información que se encuentren integrados con el directorio activo, así como los sistemas que cuenten con claves de acceso independientes. También se validan las solicitudes de  desactivación en los sistemas de información por traslados de área, vacaciones u otras novedades informadas en la mesa de servicios GLPI, dichas excepciones se tienen contempladas en una categoría .  Una vez revisada la documentación aportada no se encontró documento alguno que de cuenta de la ejecución del control del control, por lo anterior, no se puede evaluar ni su implementación ni efectividad. 
Se concluye que los documentos aportados en el seguimiento  como evidencias  de la ejecución de los controles, resultaron ser inefectivos, ya que estas no guardan coherencia con su implementación. 
</t>
    </r>
    <r>
      <rPr>
        <b/>
        <u/>
        <sz val="11"/>
        <color theme="1"/>
        <rFont val="Calibri"/>
        <family val="2"/>
        <scheme val="minor"/>
      </rPr>
      <t xml:space="preserve">
Plan de acción:</t>
    </r>
    <r>
      <rPr>
        <sz val="11"/>
        <color theme="1"/>
        <rFont val="Calibri"/>
        <family val="2"/>
        <scheme val="minor"/>
      </rPr>
      <t xml:space="preserve">  No  se pudo verificar su implementación , toda vez que en el seguimiento por parte del proceso no se especifica la documentación asociada  a la acción. 
</t>
    </r>
    <r>
      <rPr>
        <b/>
        <u/>
        <sz val="11"/>
        <color theme="1"/>
        <rFont val="Calibri"/>
        <family val="2"/>
        <scheme val="minor"/>
      </rPr>
      <t>Indicadores:</t>
    </r>
    <r>
      <rPr>
        <sz val="11"/>
        <color theme="1"/>
        <rFont val="Calibri"/>
        <family val="2"/>
        <scheme val="minor"/>
      </rPr>
      <t xml:space="preserve">  Fueron objeto de verificación en ISOLUCION, se evidenció el seguimiento de acuerdo con la periodicidad establecida.
</t>
    </r>
    <r>
      <rPr>
        <u/>
        <sz val="11"/>
        <color theme="1"/>
        <rFont val="Calibri"/>
        <family val="2"/>
        <scheme val="minor"/>
      </rPr>
      <t>Plan de contingencia:</t>
    </r>
    <r>
      <rPr>
        <b/>
        <sz val="11"/>
        <color theme="1"/>
        <rFont val="Calibri"/>
        <family val="2"/>
        <scheme val="minor"/>
      </rPr>
      <t xml:space="preserve"> </t>
    </r>
    <r>
      <rPr>
        <sz val="11"/>
        <color theme="1"/>
        <rFont val="Calibri"/>
        <family val="2"/>
        <scheme val="minor"/>
      </rPr>
      <t>Sin observaciones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</si>
</sst>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164" formatCode="_-* #,##0.00\ _€_-;\-* #,##0.00\ _€_-;_-* &quot;-&quot;??\ _€_-;_-@_-"/>
    <numFmt numFmtId="165" formatCode="[$-C0A]d\-mmm\-yy;@"/>
    <numFmt numFmtId="166" formatCode="d/m/yyyy"/>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Arial Narrow"/>
      <family val="2"/>
    </font>
    <font>
      <b/>
      <sz val="10"/>
      <color theme="1"/>
      <name val="Arial Narrow"/>
      <family val="2"/>
    </font>
    <font>
      <b/>
      <sz val="12"/>
      <color theme="1"/>
      <name val="Arial Narrow"/>
      <family val="2"/>
    </font>
    <font>
      <sz val="12"/>
      <color theme="1"/>
      <name val="Arial Narrow"/>
      <family val="2"/>
    </font>
    <font>
      <sz val="10"/>
      <name val="Arial Narrow"/>
      <family val="2"/>
    </font>
    <font>
      <sz val="3"/>
      <color theme="1"/>
      <name val="Arial Narrow"/>
      <family val="2"/>
    </font>
    <font>
      <b/>
      <sz val="3"/>
      <color theme="1"/>
      <name val="Arial Narrow"/>
      <family val="2"/>
    </font>
    <font>
      <sz val="8"/>
      <color theme="1"/>
      <name val="Arial Narrow"/>
      <family val="2"/>
    </font>
    <font>
      <sz val="7"/>
      <color theme="1"/>
      <name val="Arial Narrow"/>
      <family val="2"/>
    </font>
    <font>
      <sz val="10"/>
      <color rgb="FFFF0000"/>
      <name val="Arial Narrow"/>
      <family val="2"/>
    </font>
    <font>
      <sz val="14"/>
      <color theme="1"/>
      <name val="Arial Narrow"/>
      <family val="2"/>
    </font>
    <font>
      <b/>
      <sz val="11"/>
      <color theme="1"/>
      <name val="Arial Narrow"/>
      <family val="2"/>
    </font>
    <font>
      <b/>
      <sz val="11"/>
      <name val="Arial Narrow"/>
      <family val="2"/>
    </font>
    <font>
      <u/>
      <sz val="12"/>
      <color theme="1"/>
      <name val="Arial Narrow"/>
      <family val="2"/>
    </font>
    <font>
      <b/>
      <sz val="9"/>
      <color theme="1"/>
      <name val="Arial Narrow"/>
      <family val="2"/>
    </font>
    <font>
      <b/>
      <sz val="10"/>
      <color theme="9" tint="-0.249977111117893"/>
      <name val="Arial Narrow"/>
      <family val="2"/>
    </font>
    <font>
      <sz val="10"/>
      <name val="Mangal"/>
      <family val="2"/>
    </font>
    <font>
      <sz val="11"/>
      <color indexed="8"/>
      <name val="Calibri"/>
      <family val="2"/>
      <charset val="1"/>
    </font>
    <font>
      <sz val="12"/>
      <name val="Calibri"/>
      <family val="2"/>
      <scheme val="minor"/>
    </font>
    <font>
      <sz val="11"/>
      <color rgb="FF000000"/>
      <name val="Calibri"/>
      <family val="2"/>
      <charset val="1"/>
    </font>
    <font>
      <b/>
      <sz val="11"/>
      <name val="Calibri"/>
      <family val="2"/>
      <scheme val="minor"/>
    </font>
    <font>
      <sz val="11"/>
      <name val="Calibri"/>
      <family val="2"/>
      <scheme val="minor"/>
    </font>
    <font>
      <strike/>
      <sz val="11"/>
      <name val="Calibri"/>
      <family val="2"/>
      <scheme val="minor"/>
    </font>
    <font>
      <b/>
      <sz val="16"/>
      <name val="Arial"/>
      <family val="2"/>
    </font>
    <font>
      <sz val="11"/>
      <color rgb="FFFF0000"/>
      <name val="Calibri"/>
      <family val="2"/>
      <scheme val="minor"/>
    </font>
    <font>
      <b/>
      <u/>
      <sz val="11"/>
      <color theme="1"/>
      <name val="Calibri"/>
      <family val="2"/>
      <scheme val="minor"/>
    </font>
    <font>
      <sz val="11"/>
      <color theme="1"/>
      <name val="Calibri"/>
      <family val="2"/>
    </font>
    <font>
      <b/>
      <u/>
      <sz val="11"/>
      <color theme="1"/>
      <name val="Calibri"/>
      <family val="2"/>
    </font>
    <font>
      <sz val="11"/>
      <name val="Calibri"/>
      <family val="2"/>
    </font>
    <font>
      <sz val="11"/>
      <name val="Arial"/>
      <family val="2"/>
    </font>
    <font>
      <sz val="11"/>
      <color theme="1"/>
      <name val="Arial"/>
      <family val="2"/>
    </font>
    <font>
      <u/>
      <sz val="11"/>
      <color theme="1"/>
      <name val="Calibri"/>
      <family val="2"/>
      <scheme val="minor"/>
    </font>
    <font>
      <b/>
      <u/>
      <sz val="11"/>
      <name val="Calibri"/>
      <family val="2"/>
      <scheme val="minor"/>
    </font>
    <font>
      <b/>
      <sz val="11"/>
      <color theme="1"/>
      <name val="Arial"/>
      <family val="2"/>
    </font>
  </fonts>
  <fills count="31">
    <fill>
      <patternFill patternType="none"/>
    </fill>
    <fill>
      <patternFill patternType="gray125"/>
    </fill>
    <fill>
      <patternFill patternType="solid">
        <fgColor theme="0" tint="-0.14999847407452621"/>
        <bgColor indexed="64"/>
      </patternFill>
    </fill>
    <fill>
      <patternFill patternType="solid">
        <fgColor rgb="FF00B0F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
      <patternFill patternType="solid">
        <fgColor theme="0"/>
        <bgColor theme="0"/>
      </patternFill>
    </fill>
    <fill>
      <patternFill patternType="solid">
        <fgColor theme="2"/>
        <bgColor indexed="64"/>
      </patternFill>
    </fill>
    <fill>
      <patternFill patternType="solid">
        <fgColor theme="7" tint="0.39997558519241921"/>
        <bgColor indexed="64"/>
      </patternFill>
    </fill>
    <fill>
      <patternFill patternType="solid">
        <fgColor theme="0"/>
        <bgColor rgb="FFFFFFFF"/>
      </patternFill>
    </fill>
    <fill>
      <patternFill patternType="solid">
        <fgColor rgb="FFFFFF00"/>
        <bgColor theme="0"/>
      </patternFill>
    </fill>
    <fill>
      <patternFill patternType="solid">
        <fgColor rgb="FFFFFFFF"/>
        <bgColor rgb="FFFBE5D6"/>
      </patternFill>
    </fill>
    <fill>
      <patternFill patternType="solid">
        <fgColor theme="0"/>
        <bgColor rgb="FFFBE5D6"/>
      </patternFill>
    </fill>
    <fill>
      <patternFill patternType="solid">
        <fgColor rgb="FFFFC000"/>
        <bgColor indexed="64"/>
      </patternFill>
    </fill>
    <fill>
      <patternFill patternType="solid">
        <fgColor theme="0"/>
        <bgColor indexed="26"/>
      </patternFill>
    </fill>
    <fill>
      <patternFill patternType="solid">
        <fgColor indexed="9"/>
        <bgColor indexed="26"/>
      </patternFill>
    </fill>
    <fill>
      <patternFill patternType="solid">
        <fgColor theme="7" tint="-0.249977111117893"/>
        <bgColor indexed="64"/>
      </patternFill>
    </fill>
    <fill>
      <patternFill patternType="solid">
        <fgColor rgb="FF92D050"/>
        <bgColor indexed="64"/>
      </patternFill>
    </fill>
    <fill>
      <patternFill patternType="solid">
        <fgColor theme="7" tint="0.39997558519241921"/>
        <bgColor theme="0"/>
      </patternFill>
    </fill>
    <fill>
      <patternFill patternType="solid">
        <fgColor theme="5" tint="0.39997558519241921"/>
        <bgColor indexed="64"/>
      </patternFill>
    </fill>
    <fill>
      <patternFill patternType="solid">
        <fgColor theme="9" tint="-0.249977111117893"/>
        <bgColor indexed="64"/>
      </patternFill>
    </fill>
    <fill>
      <patternFill patternType="solid">
        <fgColor rgb="FFEF894B"/>
        <bgColor indexed="64"/>
      </patternFill>
    </fill>
    <fill>
      <patternFill patternType="solid">
        <fgColor theme="7" tint="0.59999389629810485"/>
        <bgColor indexed="64"/>
      </patternFill>
    </fill>
    <fill>
      <patternFill patternType="solid">
        <fgColor theme="2" tint="-0.249977111117893"/>
        <bgColor rgb="FFFBE5D6"/>
      </patternFill>
    </fill>
    <fill>
      <patternFill patternType="solid">
        <fgColor theme="8" tint="-0.249977111117893"/>
        <bgColor indexed="64"/>
      </patternFill>
    </fill>
    <fill>
      <patternFill patternType="solid">
        <fgColor rgb="FFFF5353"/>
        <bgColor indexed="64"/>
      </patternFill>
    </fill>
    <fill>
      <patternFill patternType="solid">
        <fgColor rgb="FFD2C3F9"/>
        <bgColor indexed="64"/>
      </patternFill>
    </fill>
    <fill>
      <patternFill patternType="solid">
        <fgColor rgb="FFFFFF00"/>
        <bgColor rgb="FFFBE5D6"/>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style="thin">
        <color indexed="64"/>
      </left>
      <right/>
      <top/>
      <bottom/>
      <diagonal/>
    </border>
    <border>
      <left/>
      <right/>
      <top style="thin">
        <color rgb="FF000000"/>
      </top>
      <bottom style="thin">
        <color rgb="FF000000"/>
      </bottom>
      <diagonal/>
    </border>
    <border>
      <left/>
      <right/>
      <top/>
      <bottom style="thin">
        <color rgb="FF000000"/>
      </bottom>
      <diagonal/>
    </border>
    <border>
      <left style="thin">
        <color rgb="FF000000"/>
      </left>
      <right/>
      <top/>
      <bottom/>
      <diagonal/>
    </border>
    <border>
      <left style="thin">
        <color rgb="FF000000"/>
      </left>
      <right/>
      <top/>
      <bottom style="thin">
        <color rgb="FF000000"/>
      </bottom>
      <diagonal/>
    </border>
  </borders>
  <cellStyleXfs count="8">
    <xf numFmtId="0" fontId="0" fillId="0" borderId="0"/>
    <xf numFmtId="164" fontId="1" fillId="0" borderId="0" applyFont="0" applyFill="0" applyBorder="0" applyAlignment="0" applyProtection="0"/>
    <xf numFmtId="0" fontId="19" fillId="0" borderId="0"/>
    <xf numFmtId="0" fontId="20" fillId="0" borderId="0"/>
    <xf numFmtId="44" fontId="1" fillId="0" borderId="0" applyFont="0" applyFill="0" applyBorder="0" applyAlignment="0" applyProtection="0"/>
    <xf numFmtId="0" fontId="1" fillId="0" borderId="0"/>
    <xf numFmtId="0" fontId="22" fillId="0" borderId="0"/>
    <xf numFmtId="44" fontId="1" fillId="0" borderId="0" applyFont="0" applyFill="0" applyBorder="0" applyAlignment="0" applyProtection="0"/>
  </cellStyleXfs>
  <cellXfs count="343">
    <xf numFmtId="0" fontId="0" fillId="0" borderId="0" xfId="0"/>
    <xf numFmtId="0" fontId="0" fillId="0" borderId="0" xfId="0" applyAlignment="1">
      <alignment wrapText="1"/>
    </xf>
    <xf numFmtId="0" fontId="3" fillId="0" borderId="0" xfId="0" applyFont="1" applyAlignment="1">
      <alignment horizontal="center" vertical="center" wrapText="1"/>
    </xf>
    <xf numFmtId="0" fontId="2" fillId="0" borderId="0" xfId="0" applyFont="1"/>
    <xf numFmtId="0" fontId="2" fillId="0" borderId="0" xfId="0" applyFont="1" applyAlignment="1">
      <alignment vertical="center" wrapText="1"/>
    </xf>
    <xf numFmtId="0" fontId="2" fillId="0" borderId="0" xfId="0" applyFont="1" applyAlignment="1">
      <alignment wrapText="1"/>
    </xf>
    <xf numFmtId="0" fontId="5" fillId="0" borderId="0" xfId="0" applyFont="1" applyAlignment="1">
      <alignment horizontal="left" vertical="center"/>
    </xf>
    <xf numFmtId="1" fontId="3" fillId="0" borderId="0" xfId="1" applyNumberFormat="1" applyFont="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textRotation="90" wrapText="1"/>
    </xf>
    <xf numFmtId="0" fontId="3"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3" fillId="0" borderId="0" xfId="0" applyFont="1" applyFill="1" applyAlignment="1">
      <alignment horizontal="left" vertical="center" wrapText="1"/>
    </xf>
    <xf numFmtId="0" fontId="3" fillId="0" borderId="0" xfId="0" applyFont="1" applyAlignment="1">
      <alignment horizontal="left"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6" borderId="15" xfId="0" applyFont="1" applyFill="1" applyBorder="1" applyAlignment="1">
      <alignment horizontal="center" vertical="center" textRotation="90" wrapText="1"/>
    </xf>
    <xf numFmtId="0" fontId="13" fillId="5"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0" fillId="0" borderId="0" xfId="0" applyFont="1" applyAlignment="1">
      <alignment horizontal="center" vertical="center" wrapText="1"/>
    </xf>
    <xf numFmtId="165" fontId="0" fillId="0" borderId="0" xfId="0" applyNumberFormat="1" applyFont="1" applyAlignment="1">
      <alignment horizontal="center" vertical="center" wrapText="1"/>
    </xf>
    <xf numFmtId="0" fontId="24" fillId="7" borderId="1" xfId="0" applyFont="1" applyFill="1" applyBorder="1" applyAlignment="1">
      <alignment horizontal="center" vertical="center" wrapText="1"/>
    </xf>
    <xf numFmtId="0" fontId="24" fillId="8"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24" fillId="10" borderId="1" xfId="0" applyFont="1" applyFill="1" applyBorder="1" applyAlignment="1">
      <alignment horizontal="center" vertical="center" wrapText="1"/>
    </xf>
    <xf numFmtId="0" fontId="0" fillId="9" borderId="0" xfId="0" applyFont="1" applyFill="1" applyBorder="1" applyAlignment="1">
      <alignment horizontal="left" vertical="center"/>
    </xf>
    <xf numFmtId="0" fontId="24" fillId="0" borderId="1" xfId="0" applyFont="1" applyFill="1" applyBorder="1" applyAlignment="1">
      <alignment horizontal="center" vertical="center" wrapText="1"/>
    </xf>
    <xf numFmtId="14" fontId="24" fillId="9" borderId="1" xfId="0" applyNumberFormat="1" applyFont="1" applyFill="1" applyBorder="1" applyAlignment="1">
      <alignment horizontal="center" vertical="center" wrapText="1"/>
    </xf>
    <xf numFmtId="0" fontId="24" fillId="14" borderId="0" xfId="0" applyFont="1" applyFill="1" applyAlignment="1">
      <alignment horizontal="left" vertical="center"/>
    </xf>
    <xf numFmtId="0" fontId="24" fillId="0" borderId="0" xfId="0" applyFont="1" applyAlignment="1">
      <alignment horizontal="left" vertical="center"/>
    </xf>
    <xf numFmtId="0" fontId="24" fillId="7" borderId="1" xfId="0" applyFont="1" applyFill="1" applyBorder="1" applyAlignment="1">
      <alignment horizontal="center" vertical="center"/>
    </xf>
    <xf numFmtId="0" fontId="24" fillId="16" borderId="1" xfId="0" applyFont="1" applyFill="1" applyBorder="1" applyAlignment="1">
      <alignment vertical="center" wrapText="1"/>
    </xf>
    <xf numFmtId="0" fontId="24" fillId="16" borderId="1" xfId="0" applyFont="1" applyFill="1" applyBorder="1" applyAlignment="1">
      <alignment vertical="center"/>
    </xf>
    <xf numFmtId="0" fontId="24" fillId="7" borderId="0" xfId="0" applyFont="1" applyFill="1" applyAlignment="1">
      <alignment horizontal="left" vertical="center"/>
    </xf>
    <xf numFmtId="0" fontId="24" fillId="16" borderId="0" xfId="0" applyFont="1" applyFill="1" applyAlignment="1">
      <alignment horizontal="left" vertical="center"/>
    </xf>
    <xf numFmtId="0" fontId="24" fillId="4" borderId="0" xfId="0" applyFont="1" applyFill="1" applyAlignment="1">
      <alignment horizontal="left" vertical="center"/>
    </xf>
    <xf numFmtId="0" fontId="24" fillId="7" borderId="3" xfId="0" applyFont="1" applyFill="1" applyBorder="1" applyAlignment="1">
      <alignment vertical="center" wrapText="1"/>
    </xf>
    <xf numFmtId="0" fontId="24" fillId="0" borderId="0" xfId="0" applyFont="1" applyFill="1" applyBorder="1" applyAlignment="1">
      <alignment horizontal="left" vertical="center"/>
    </xf>
    <xf numFmtId="0" fontId="24" fillId="0" borderId="19" xfId="0" applyFont="1" applyFill="1" applyBorder="1" applyAlignment="1">
      <alignment horizontal="left" vertical="center"/>
    </xf>
    <xf numFmtId="0" fontId="24" fillId="0" borderId="13" xfId="0" applyFont="1" applyFill="1" applyBorder="1" applyAlignment="1">
      <alignment horizontal="left" vertical="center"/>
    </xf>
    <xf numFmtId="0" fontId="24" fillId="12" borderId="1" xfId="0" applyFont="1" applyFill="1" applyBorder="1" applyAlignment="1">
      <alignment horizontal="center" vertical="center" wrapText="1"/>
    </xf>
    <xf numFmtId="0" fontId="24" fillId="0" borderId="1" xfId="0" applyFont="1" applyBorder="1" applyAlignment="1">
      <alignment horizontal="left" vertical="center" wrapText="1"/>
    </xf>
    <xf numFmtId="0" fontId="24" fillId="14" borderId="1" xfId="6" applyFont="1" applyFill="1" applyBorder="1" applyAlignment="1">
      <alignment horizontal="left" vertical="center" wrapText="1"/>
    </xf>
    <xf numFmtId="1" fontId="24" fillId="14" borderId="1" xfId="0" applyNumberFormat="1" applyFont="1" applyFill="1" applyBorder="1" applyAlignment="1">
      <alignment horizontal="left" vertical="center" wrapText="1"/>
    </xf>
    <xf numFmtId="0" fontId="24" fillId="0" borderId="1" xfId="6" applyFont="1" applyBorder="1" applyAlignment="1">
      <alignment horizontal="left" vertical="center" wrapText="1"/>
    </xf>
    <xf numFmtId="0" fontId="24" fillId="14" borderId="1" xfId="0" applyFont="1" applyFill="1" applyBorder="1" applyAlignment="1">
      <alignment horizontal="justify" vertical="center" wrapText="1"/>
    </xf>
    <xf numFmtId="0" fontId="24" fillId="15" borderId="1" xfId="0" applyFont="1" applyFill="1" applyBorder="1" applyAlignment="1">
      <alignment horizontal="left" vertical="center"/>
    </xf>
    <xf numFmtId="0" fontId="24" fillId="15" borderId="1" xfId="6" applyFont="1" applyFill="1" applyBorder="1" applyAlignment="1">
      <alignment horizontal="left" vertical="center" wrapText="1"/>
    </xf>
    <xf numFmtId="0" fontId="24" fillId="7" borderId="1" xfId="6" applyFont="1" applyFill="1" applyBorder="1" applyAlignment="1">
      <alignment horizontal="left" vertical="center" wrapText="1"/>
    </xf>
    <xf numFmtId="0" fontId="24" fillId="7" borderId="1" xfId="0" applyFont="1" applyFill="1" applyBorder="1" applyAlignment="1" applyProtection="1">
      <alignment vertical="center" wrapText="1"/>
    </xf>
    <xf numFmtId="0" fontId="24" fillId="7" borderId="3" xfId="0" applyFont="1" applyFill="1" applyBorder="1" applyAlignment="1">
      <alignment horizontal="center" vertical="center" wrapText="1"/>
    </xf>
    <xf numFmtId="0" fontId="24" fillId="8" borderId="3" xfId="0" applyFont="1" applyFill="1" applyBorder="1" applyAlignment="1">
      <alignment horizontal="center" vertical="center" wrapText="1"/>
    </xf>
    <xf numFmtId="0" fontId="24" fillId="0" borderId="3" xfId="0" applyFont="1" applyBorder="1" applyAlignment="1">
      <alignment horizontal="center" vertical="center" wrapText="1"/>
    </xf>
    <xf numFmtId="0" fontId="24" fillId="0" borderId="0" xfId="0" applyFont="1" applyAlignment="1">
      <alignment horizontal="center" vertical="center" wrapText="1"/>
    </xf>
    <xf numFmtId="165" fontId="24" fillId="0" borderId="0" xfId="0" applyNumberFormat="1" applyFont="1" applyAlignment="1">
      <alignment horizontal="center" vertical="center" wrapText="1"/>
    </xf>
    <xf numFmtId="0" fontId="23" fillId="5" borderId="14" xfId="0" applyFont="1" applyFill="1" applyBorder="1" applyAlignment="1">
      <alignment horizontal="center" vertical="center" wrapText="1"/>
    </xf>
    <xf numFmtId="0" fontId="23" fillId="5" borderId="15" xfId="0" applyFont="1" applyFill="1" applyBorder="1" applyAlignment="1">
      <alignment horizontal="center" vertical="center" wrapText="1"/>
    </xf>
    <xf numFmtId="0" fontId="23" fillId="5" borderId="15" xfId="0" applyFont="1" applyFill="1" applyBorder="1" applyAlignment="1">
      <alignment horizontal="center" vertical="center" textRotation="90" wrapText="1"/>
    </xf>
    <xf numFmtId="0" fontId="24" fillId="0" borderId="3" xfId="0" applyFont="1" applyBorder="1" applyAlignment="1">
      <alignment vertical="center" wrapText="1"/>
    </xf>
    <xf numFmtId="0" fontId="24" fillId="5" borderId="3" xfId="0" applyFont="1" applyFill="1" applyBorder="1" applyAlignment="1">
      <alignment vertical="center" wrapText="1"/>
    </xf>
    <xf numFmtId="165" fontId="24" fillId="0" borderId="3" xfId="0" applyNumberFormat="1" applyFont="1" applyBorder="1" applyAlignment="1">
      <alignment horizontal="center" vertical="center" wrapText="1"/>
    </xf>
    <xf numFmtId="0" fontId="24" fillId="5" borderId="1" xfId="0" applyFont="1" applyFill="1" applyBorder="1" applyAlignment="1">
      <alignment horizontal="center" vertical="center" wrapText="1"/>
    </xf>
    <xf numFmtId="165" fontId="24" fillId="0" borderId="1" xfId="0" applyNumberFormat="1" applyFont="1" applyBorder="1" applyAlignment="1">
      <alignment horizontal="center" vertical="center" wrapText="1"/>
    </xf>
    <xf numFmtId="0" fontId="23" fillId="11" borderId="1" xfId="0" applyFont="1" applyFill="1" applyBorder="1" applyAlignment="1">
      <alignment horizontal="center" vertical="center" wrapText="1"/>
    </xf>
    <xf numFmtId="0" fontId="23" fillId="0" borderId="1" xfId="0" applyFont="1" applyBorder="1" applyAlignment="1">
      <alignment horizontal="center" vertical="center" wrapText="1"/>
    </xf>
    <xf numFmtId="166" fontId="24" fillId="0" borderId="1" xfId="0" applyNumberFormat="1" applyFont="1" applyBorder="1" applyAlignment="1">
      <alignment horizontal="center" vertical="center" wrapText="1"/>
    </xf>
    <xf numFmtId="0" fontId="23" fillId="13" borderId="1" xfId="0" applyFont="1" applyFill="1" applyBorder="1" applyAlignment="1">
      <alignment horizontal="center" vertical="center"/>
    </xf>
    <xf numFmtId="0" fontId="0" fillId="0" borderId="0" xfId="5" applyFont="1" applyAlignment="1">
      <alignment vertical="center"/>
    </xf>
    <xf numFmtId="0" fontId="0" fillId="0" borderId="0" xfId="0" applyFont="1" applyAlignment="1">
      <alignment vertical="center"/>
    </xf>
    <xf numFmtId="0" fontId="0" fillId="9" borderId="0" xfId="0" applyFont="1" applyFill="1" applyBorder="1" applyAlignment="1">
      <alignment vertical="center"/>
    </xf>
    <xf numFmtId="0" fontId="24" fillId="7" borderId="0" xfId="0" applyFont="1" applyFill="1" applyBorder="1" applyAlignment="1">
      <alignment vertical="center"/>
    </xf>
    <xf numFmtId="0" fontId="24" fillId="7" borderId="0" xfId="0" applyFont="1" applyFill="1" applyBorder="1" applyAlignment="1">
      <alignment horizontal="left" vertical="center"/>
    </xf>
    <xf numFmtId="0" fontId="21" fillId="7" borderId="0" xfId="0" applyFont="1" applyFill="1" applyAlignment="1">
      <alignment horizontal="left" vertical="center"/>
    </xf>
    <xf numFmtId="0" fontId="21" fillId="0" borderId="0" xfId="0" applyFont="1" applyAlignment="1">
      <alignment horizontal="left" vertical="center"/>
    </xf>
    <xf numFmtId="0" fontId="24" fillId="0" borderId="1" xfId="0" applyFont="1" applyFill="1" applyBorder="1" applyAlignment="1">
      <alignment horizontal="justify" vertical="center" wrapText="1"/>
    </xf>
    <xf numFmtId="0" fontId="24" fillId="24" borderId="1" xfId="0" applyFont="1" applyFill="1" applyBorder="1" applyAlignment="1" applyProtection="1">
      <alignment horizontal="center" vertical="center" wrapText="1"/>
    </xf>
    <xf numFmtId="0" fontId="29" fillId="0" borderId="20" xfId="0" applyFont="1" applyFill="1" applyBorder="1" applyAlignment="1">
      <alignment horizontal="justify" vertical="top" wrapText="1"/>
    </xf>
    <xf numFmtId="0" fontId="0" fillId="0" borderId="0" xfId="0" applyFont="1" applyAlignment="1">
      <alignment horizontal="justify" vertical="top" wrapText="1"/>
    </xf>
    <xf numFmtId="0" fontId="24" fillId="0" borderId="1" xfId="0" applyFont="1" applyFill="1" applyBorder="1" applyAlignment="1">
      <alignment horizontal="justify" vertical="top" wrapText="1"/>
    </xf>
    <xf numFmtId="0" fontId="24" fillId="27" borderId="1" xfId="0" applyFont="1" applyFill="1" applyBorder="1" applyAlignment="1" applyProtection="1">
      <alignment horizontal="center" vertical="center" wrapText="1"/>
    </xf>
    <xf numFmtId="0" fontId="24" fillId="26" borderId="1" xfId="0" applyFont="1" applyFill="1" applyBorder="1" applyAlignment="1">
      <alignment horizontal="center" vertical="center" wrapText="1"/>
    </xf>
    <xf numFmtId="0" fontId="24" fillId="7" borderId="1" xfId="5" applyFont="1" applyFill="1" applyBorder="1" applyAlignment="1">
      <alignment horizontal="center" vertical="center" wrapText="1"/>
    </xf>
    <xf numFmtId="0" fontId="24" fillId="7" borderId="1" xfId="0" applyFont="1" applyFill="1" applyBorder="1" applyAlignment="1">
      <alignment horizontal="center" vertical="center" wrapText="1"/>
    </xf>
    <xf numFmtId="0" fontId="24" fillId="7" borderId="1"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7" borderId="1" xfId="0" applyFont="1" applyFill="1" applyBorder="1" applyAlignment="1">
      <alignment horizontal="left" vertical="center"/>
    </xf>
    <xf numFmtId="0" fontId="24" fillId="0" borderId="1" xfId="0" applyFont="1" applyBorder="1" applyAlignment="1">
      <alignment horizontal="left" vertical="center" wrapText="1"/>
    </xf>
    <xf numFmtId="0" fontId="24" fillId="14" borderId="1" xfId="0" applyFont="1" applyFill="1" applyBorder="1" applyAlignment="1">
      <alignment horizontal="left" vertical="center"/>
    </xf>
    <xf numFmtId="0" fontId="24" fillId="0" borderId="1" xfId="0" applyFont="1" applyFill="1" applyBorder="1" applyAlignment="1">
      <alignment vertical="center" wrapText="1"/>
    </xf>
    <xf numFmtId="0" fontId="24" fillId="7" borderId="1" xfId="0" applyFont="1" applyFill="1" applyBorder="1" applyAlignment="1">
      <alignment vertical="center"/>
    </xf>
    <xf numFmtId="0" fontId="24" fillId="7" borderId="1" xfId="0" applyFont="1" applyFill="1" applyBorder="1" applyAlignment="1">
      <alignment vertical="center" wrapText="1"/>
    </xf>
    <xf numFmtId="0" fontId="24" fillId="15" borderId="1" xfId="0" applyFont="1" applyFill="1" applyBorder="1" applyAlignment="1">
      <alignment horizontal="left" vertical="center" wrapText="1"/>
    </xf>
    <xf numFmtId="0" fontId="23" fillId="0" borderId="1" xfId="0" applyFont="1" applyBorder="1" applyAlignment="1">
      <alignment horizontal="left" vertical="center" wrapText="1"/>
    </xf>
    <xf numFmtId="0" fontId="24" fillId="0" borderId="1" xfId="5" applyFont="1" applyBorder="1" applyAlignment="1">
      <alignment horizontal="left" vertical="center" wrapText="1"/>
    </xf>
    <xf numFmtId="0" fontId="24" fillId="14" borderId="1" xfId="0" applyFont="1" applyFill="1" applyBorder="1" applyAlignment="1">
      <alignment horizontal="left" vertical="center" wrapText="1"/>
    </xf>
    <xf numFmtId="0" fontId="24" fillId="0" borderId="1" xfId="5" applyFont="1" applyBorder="1" applyAlignment="1">
      <alignment horizontal="center" vertical="center" wrapText="1"/>
    </xf>
    <xf numFmtId="0" fontId="24" fillId="0" borderId="1" xfId="5" applyFont="1" applyBorder="1" applyAlignment="1">
      <alignment horizontal="justify" vertical="center" wrapText="1"/>
    </xf>
    <xf numFmtId="0" fontId="24" fillId="9" borderId="1" xfId="0" applyFont="1" applyFill="1" applyBorder="1" applyAlignment="1">
      <alignment horizontal="center" vertical="center" wrapText="1"/>
    </xf>
    <xf numFmtId="0" fontId="24" fillId="9" borderId="1" xfId="0" applyFont="1" applyFill="1" applyBorder="1" applyAlignment="1">
      <alignment horizontal="center" vertical="center"/>
    </xf>
    <xf numFmtId="0" fontId="24" fillId="0" borderId="1" xfId="0" applyFont="1" applyBorder="1" applyAlignment="1">
      <alignment horizontal="center" vertical="center" wrapText="1"/>
    </xf>
    <xf numFmtId="0" fontId="24" fillId="7" borderId="1" xfId="5" applyFont="1" applyFill="1" applyBorder="1" applyAlignment="1">
      <alignment horizontal="center" vertical="center"/>
    </xf>
    <xf numFmtId="0" fontId="0" fillId="7" borderId="0" xfId="0" applyFont="1" applyFill="1" applyAlignment="1">
      <alignment horizontal="left" vertical="center"/>
    </xf>
    <xf numFmtId="0" fontId="0" fillId="0" borderId="0" xfId="0" applyFont="1" applyAlignment="1">
      <alignment horizontal="left" vertical="center"/>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24" fillId="0" borderId="3"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7" fillId="0" borderId="1" xfId="0" applyFont="1" applyFill="1" applyBorder="1" applyAlignment="1">
      <alignment horizontal="left" vertical="center"/>
    </xf>
    <xf numFmtId="0" fontId="27" fillId="0" borderId="0" xfId="0" applyFont="1" applyFill="1" applyBorder="1" applyAlignment="1">
      <alignment horizontal="left" vertical="center"/>
    </xf>
    <xf numFmtId="0" fontId="27" fillId="0" borderId="17" xfId="0" applyFont="1" applyFill="1" applyBorder="1" applyAlignment="1">
      <alignment horizontal="left" vertical="center"/>
    </xf>
    <xf numFmtId="0" fontId="24" fillId="0" borderId="1" xfId="0" applyFont="1" applyFill="1" applyBorder="1" applyAlignment="1">
      <alignment horizontal="justify" vertical="top"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justify" vertical="center" wrapText="1"/>
    </xf>
    <xf numFmtId="0" fontId="24" fillId="0" borderId="1" xfId="0" applyFont="1" applyFill="1" applyBorder="1" applyAlignment="1">
      <alignment horizontal="left" vertical="top" wrapText="1"/>
    </xf>
    <xf numFmtId="0" fontId="1" fillId="0" borderId="1" xfId="0" applyFont="1" applyFill="1" applyBorder="1" applyAlignment="1">
      <alignment horizontal="center" vertical="center" wrapText="1"/>
    </xf>
    <xf numFmtId="0" fontId="1" fillId="7" borderId="1" xfId="0" applyFont="1" applyFill="1" applyBorder="1" applyAlignment="1">
      <alignment horizontal="center" vertical="center"/>
    </xf>
    <xf numFmtId="0" fontId="1" fillId="7" borderId="1" xfId="0" applyFont="1" applyFill="1" applyBorder="1" applyAlignment="1">
      <alignment horizontal="center" vertical="center" wrapText="1"/>
    </xf>
    <xf numFmtId="0" fontId="1" fillId="7"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7" borderId="13" xfId="0" applyFont="1" applyFill="1" applyBorder="1" applyAlignment="1">
      <alignment horizontal="left" vertical="center" wrapText="1"/>
    </xf>
    <xf numFmtId="0" fontId="1" fillId="17" borderId="1" xfId="3" applyFont="1" applyFill="1" applyBorder="1" applyAlignment="1">
      <alignment horizontal="left" vertical="center" wrapText="1"/>
    </xf>
    <xf numFmtId="14" fontId="1" fillId="7"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7" borderId="1" xfId="0" applyFont="1" applyFill="1" applyBorder="1" applyAlignment="1">
      <alignment vertical="center" wrapText="1"/>
    </xf>
    <xf numFmtId="0" fontId="1" fillId="7" borderId="1" xfId="0" applyFont="1" applyFill="1" applyBorder="1" applyAlignment="1">
      <alignment vertical="center"/>
    </xf>
    <xf numFmtId="0" fontId="2" fillId="29" borderId="1" xfId="0" applyFont="1" applyFill="1" applyBorder="1" applyAlignment="1" applyProtection="1">
      <alignment horizontal="center" vertical="center" wrapText="1"/>
    </xf>
    <xf numFmtId="0" fontId="1" fillId="7" borderId="1" xfId="0" applyFont="1" applyFill="1" applyBorder="1" applyAlignment="1">
      <alignment horizontal="left" vertical="center"/>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0" xfId="0" applyFont="1" applyAlignment="1">
      <alignment horizontal="center" vertical="center" wrapText="1"/>
    </xf>
    <xf numFmtId="165" fontId="1" fillId="0" borderId="0" xfId="0" applyNumberFormat="1" applyFont="1" applyAlignment="1">
      <alignment horizontal="center" vertical="center" wrapText="1"/>
    </xf>
    <xf numFmtId="0" fontId="1" fillId="0" borderId="0" xfId="0" applyFont="1" applyAlignment="1">
      <alignment horizontal="justify" vertical="top" wrapText="1"/>
    </xf>
    <xf numFmtId="0" fontId="23" fillId="0" borderId="0" xfId="0" applyFont="1" applyBorder="1" applyAlignment="1">
      <alignment vertical="center" wrapText="1"/>
    </xf>
    <xf numFmtId="0" fontId="0" fillId="0" borderId="0" xfId="0" applyFont="1" applyFill="1" applyAlignment="1">
      <alignment horizontal="center" vertical="center" wrapText="1"/>
    </xf>
    <xf numFmtId="0" fontId="1" fillId="0" borderId="1" xfId="0" applyFont="1" applyFill="1" applyBorder="1" applyAlignment="1">
      <alignment horizontal="justify" vertical="top" wrapText="1"/>
    </xf>
    <xf numFmtId="0" fontId="0" fillId="0" borderId="0" xfId="0" applyFont="1" applyFill="1" applyAlignment="1">
      <alignment horizontal="justify" vertical="top" wrapText="1"/>
    </xf>
    <xf numFmtId="0" fontId="24" fillId="0" borderId="18" xfId="0" applyFont="1" applyFill="1" applyBorder="1" applyAlignment="1">
      <alignment horizontal="justify" vertical="center" wrapText="1"/>
    </xf>
    <xf numFmtId="0" fontId="29" fillId="0" borderId="27" xfId="0" applyFont="1" applyFill="1" applyBorder="1" applyAlignment="1">
      <alignment horizontal="justify" vertical="top" wrapText="1"/>
    </xf>
    <xf numFmtId="0" fontId="24" fillId="0" borderId="0" xfId="0" applyFont="1" applyFill="1" applyAlignment="1">
      <alignment horizontal="center" vertical="center" wrapText="1"/>
    </xf>
    <xf numFmtId="0" fontId="24" fillId="0" borderId="18" xfId="0" applyFont="1" applyFill="1" applyBorder="1" applyAlignment="1">
      <alignment horizontal="left" vertical="center" wrapText="1"/>
    </xf>
    <xf numFmtId="0" fontId="31" fillId="0" borderId="20" xfId="0" applyFont="1" applyFill="1" applyBorder="1" applyAlignment="1">
      <alignment horizontal="justify" vertical="top" wrapText="1"/>
    </xf>
    <xf numFmtId="0" fontId="31" fillId="0" borderId="29" xfId="0" applyFont="1" applyFill="1" applyBorder="1" applyAlignment="1">
      <alignment horizontal="justify" vertical="top" wrapText="1"/>
    </xf>
    <xf numFmtId="0" fontId="31" fillId="0" borderId="21" xfId="0" applyFont="1" applyFill="1" applyBorder="1" applyAlignment="1">
      <alignment horizontal="justify" vertical="top" wrapText="1"/>
    </xf>
    <xf numFmtId="0" fontId="31" fillId="0" borderId="30" xfId="0" applyFont="1" applyFill="1" applyBorder="1" applyAlignment="1">
      <alignment horizontal="justify" vertical="top" wrapText="1"/>
    </xf>
    <xf numFmtId="0" fontId="33" fillId="0" borderId="18" xfId="0" applyFont="1" applyFill="1" applyBorder="1" applyAlignment="1">
      <alignment horizontal="justify" vertical="center" wrapText="1"/>
    </xf>
    <xf numFmtId="0" fontId="1" fillId="0" borderId="1" xfId="0" applyFont="1" applyFill="1" applyBorder="1" applyAlignment="1">
      <alignment horizontal="justify" vertical="center"/>
    </xf>
    <xf numFmtId="0" fontId="1" fillId="0" borderId="18" xfId="0" applyFont="1" applyFill="1" applyBorder="1" applyAlignment="1">
      <alignment horizontal="left" vertical="center" wrapText="1"/>
    </xf>
    <xf numFmtId="0" fontId="1" fillId="0" borderId="18" xfId="0" applyFont="1" applyFill="1" applyBorder="1" applyAlignment="1">
      <alignment vertical="center" wrapText="1"/>
    </xf>
    <xf numFmtId="0" fontId="24" fillId="0" borderId="18" xfId="0" applyFont="1" applyFill="1" applyBorder="1" applyAlignment="1">
      <alignment horizontal="justify" vertical="top" wrapText="1"/>
    </xf>
    <xf numFmtId="0" fontId="24" fillId="0" borderId="18" xfId="0" applyFont="1" applyFill="1" applyBorder="1" applyAlignment="1">
      <alignment horizontal="left" vertical="center"/>
    </xf>
    <xf numFmtId="0" fontId="24" fillId="0" borderId="25" xfId="0" applyFont="1" applyFill="1" applyBorder="1" applyAlignment="1">
      <alignment horizontal="left" vertical="center" wrapText="1"/>
    </xf>
    <xf numFmtId="0" fontId="23" fillId="0" borderId="16" xfId="0" applyFont="1" applyFill="1" applyBorder="1" applyAlignment="1">
      <alignment horizontal="center" vertical="center" wrapText="1"/>
    </xf>
    <xf numFmtId="0" fontId="1" fillId="0" borderId="0" xfId="0" applyFont="1" applyFill="1" applyAlignment="1">
      <alignment horizontal="center" vertical="center" wrapText="1"/>
    </xf>
    <xf numFmtId="0" fontId="0" fillId="7" borderId="1" xfId="0" applyFont="1" applyFill="1" applyBorder="1" applyAlignment="1">
      <alignment horizontal="justify" vertical="top" wrapText="1"/>
    </xf>
    <xf numFmtId="0" fontId="1" fillId="7" borderId="1" xfId="0" applyFont="1" applyFill="1" applyBorder="1" applyAlignment="1">
      <alignment horizontal="justify" vertical="top" wrapText="1"/>
    </xf>
    <xf numFmtId="0" fontId="29" fillId="7" borderId="1" xfId="0" applyFont="1" applyFill="1" applyBorder="1" applyAlignment="1">
      <alignment horizontal="justify" vertical="top" wrapText="1"/>
    </xf>
    <xf numFmtId="0" fontId="23" fillId="7" borderId="16" xfId="0" applyFont="1" applyFill="1" applyBorder="1" applyAlignment="1">
      <alignment horizontal="center" vertical="top" wrapText="1"/>
    </xf>
    <xf numFmtId="0" fontId="23" fillId="7" borderId="24" xfId="0" applyFont="1" applyFill="1" applyBorder="1" applyAlignment="1">
      <alignment horizontal="center" vertical="center" wrapText="1"/>
    </xf>
    <xf numFmtId="0" fontId="26" fillId="30" borderId="18" xfId="0" applyFont="1" applyFill="1" applyBorder="1" applyAlignment="1">
      <alignment horizontal="center" vertical="center" wrapText="1"/>
    </xf>
    <xf numFmtId="0" fontId="26" fillId="30" borderId="23" xfId="0" applyFont="1" applyFill="1" applyBorder="1" applyAlignment="1">
      <alignment horizontal="center" vertical="center"/>
    </xf>
    <xf numFmtId="0" fontId="26" fillId="7"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7" borderId="1" xfId="5" applyFont="1" applyFill="1" applyBorder="1" applyAlignment="1">
      <alignment horizontal="center" vertical="center" wrapText="1"/>
    </xf>
    <xf numFmtId="0" fontId="24" fillId="7" borderId="1" xfId="5" applyFont="1" applyFill="1" applyBorder="1" applyAlignment="1">
      <alignment horizontal="justify" vertical="center" wrapText="1"/>
    </xf>
    <xf numFmtId="0" fontId="24" fillId="0" borderId="1" xfId="5" applyFont="1" applyFill="1" applyBorder="1" applyAlignment="1">
      <alignment horizontal="left" vertical="center" wrapText="1"/>
    </xf>
    <xf numFmtId="0" fontId="0" fillId="7" borderId="1" xfId="0" applyFont="1" applyFill="1" applyBorder="1" applyAlignment="1">
      <alignment horizontal="justify" vertical="top" wrapText="1"/>
    </xf>
    <xf numFmtId="0" fontId="1" fillId="7" borderId="1" xfId="0" applyFont="1" applyFill="1" applyBorder="1" applyAlignment="1">
      <alignment horizontal="justify" vertical="top" wrapText="1"/>
    </xf>
    <xf numFmtId="0" fontId="24" fillId="0" borderId="13" xfId="0" applyFont="1" applyFill="1" applyBorder="1" applyAlignment="1">
      <alignment horizontal="justify" vertical="top" wrapText="1"/>
    </xf>
    <xf numFmtId="0" fontId="24" fillId="0" borderId="3" xfId="0" applyFont="1" applyFill="1" applyBorder="1" applyAlignment="1">
      <alignment horizontal="justify" vertical="top" wrapText="1"/>
    </xf>
    <xf numFmtId="0" fontId="24" fillId="0" borderId="25" xfId="0" applyFont="1" applyFill="1" applyBorder="1" applyAlignment="1">
      <alignment horizontal="justify" vertical="top" wrapText="1"/>
    </xf>
    <xf numFmtId="0" fontId="24" fillId="0" borderId="26" xfId="0" applyFont="1" applyFill="1" applyBorder="1" applyAlignment="1">
      <alignment horizontal="justify" vertical="top" wrapText="1"/>
    </xf>
    <xf numFmtId="0" fontId="24" fillId="0" borderId="2" xfId="0" applyFont="1" applyFill="1" applyBorder="1" applyAlignment="1">
      <alignment horizontal="justify" vertical="top" wrapText="1"/>
    </xf>
    <xf numFmtId="0" fontId="24" fillId="0" borderId="28" xfId="0" applyFont="1" applyFill="1" applyBorder="1" applyAlignment="1">
      <alignment horizontal="justify" vertical="top" wrapText="1"/>
    </xf>
    <xf numFmtId="0" fontId="1" fillId="7" borderId="1" xfId="0" applyFont="1" applyFill="1" applyBorder="1" applyAlignment="1">
      <alignment horizontal="justify" vertical="top"/>
    </xf>
    <xf numFmtId="0" fontId="24" fillId="7" borderId="1" xfId="0" applyFont="1" applyFill="1" applyBorder="1" applyAlignment="1">
      <alignment horizontal="left" vertical="center" wrapText="1"/>
    </xf>
    <xf numFmtId="0" fontId="24" fillId="0" borderId="13" xfId="5" applyFont="1" applyFill="1" applyBorder="1" applyAlignment="1">
      <alignment horizontal="justify" vertical="top"/>
    </xf>
    <xf numFmtId="0" fontId="24" fillId="0" borderId="3" xfId="5" applyFont="1" applyFill="1" applyBorder="1" applyAlignment="1">
      <alignment horizontal="justify" vertical="top"/>
    </xf>
    <xf numFmtId="0" fontId="24" fillId="0" borderId="25" xfId="5" applyFont="1" applyFill="1" applyBorder="1" applyAlignment="1">
      <alignment horizontal="justify" vertical="top" wrapText="1"/>
    </xf>
    <xf numFmtId="0" fontId="24" fillId="0" borderId="26" xfId="5" applyFont="1" applyFill="1" applyBorder="1" applyAlignment="1">
      <alignment horizontal="justify" vertical="top" wrapText="1"/>
    </xf>
    <xf numFmtId="0" fontId="0" fillId="7" borderId="1" xfId="5" applyFont="1" applyFill="1" applyBorder="1" applyAlignment="1">
      <alignment horizontal="justify" vertical="top" wrapText="1"/>
    </xf>
    <xf numFmtId="0" fontId="0" fillId="7" borderId="1" xfId="5" applyFont="1" applyFill="1" applyBorder="1" applyAlignment="1">
      <alignment horizontal="justify" vertical="top"/>
    </xf>
    <xf numFmtId="0" fontId="24" fillId="0" borderId="1" xfId="0" applyFont="1" applyFill="1" applyBorder="1" applyAlignment="1">
      <alignment horizontal="justify" vertical="center" wrapText="1"/>
    </xf>
    <xf numFmtId="0" fontId="1" fillId="0" borderId="1" xfId="0" applyFont="1" applyFill="1" applyBorder="1" applyAlignment="1">
      <alignment horizontal="justify" vertical="center" wrapText="1"/>
    </xf>
    <xf numFmtId="0" fontId="29" fillId="0" borderId="22" xfId="0" applyFont="1" applyFill="1" applyBorder="1" applyAlignment="1">
      <alignment horizontal="justify" vertical="top" wrapText="1"/>
    </xf>
    <xf numFmtId="0" fontId="32" fillId="0" borderId="21" xfId="0" applyFont="1" applyFill="1" applyBorder="1" applyAlignment="1">
      <alignment horizontal="justify" vertical="top" wrapText="1"/>
    </xf>
    <xf numFmtId="0" fontId="29" fillId="0" borderId="31" xfId="0" applyFont="1" applyFill="1" applyBorder="1" applyAlignment="1">
      <alignment horizontal="justify" vertical="top" wrapText="1"/>
    </xf>
    <xf numFmtId="0" fontId="32" fillId="0" borderId="32" xfId="0" applyFont="1" applyFill="1" applyBorder="1" applyAlignment="1">
      <alignment horizontal="justify" vertical="top" wrapText="1"/>
    </xf>
    <xf numFmtId="0" fontId="33" fillId="0" borderId="13"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 fillId="0" borderId="26"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18" borderId="1" xfId="3" applyFont="1" applyFill="1" applyBorder="1" applyAlignment="1">
      <alignment horizontal="center" vertical="center" wrapText="1"/>
    </xf>
    <xf numFmtId="0" fontId="1" fillId="7" borderId="1" xfId="0" applyFont="1" applyFill="1" applyBorder="1" applyAlignment="1">
      <alignment horizontal="center" vertical="center" wrapText="1"/>
    </xf>
    <xf numFmtId="0" fontId="24" fillId="0" borderId="1" xfId="0" applyFont="1" applyFill="1" applyBorder="1" applyAlignment="1">
      <alignment horizontal="justify" vertical="top" wrapText="1"/>
    </xf>
    <xf numFmtId="0" fontId="24"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1" fillId="24" borderId="1" xfId="0" applyFont="1" applyFill="1" applyBorder="1" applyAlignment="1" applyProtection="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1" fillId="7"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1" fillId="28" borderId="1" xfId="0" applyFont="1" applyFill="1" applyBorder="1" applyAlignment="1" applyProtection="1">
      <alignment horizontal="center" vertical="center" wrapText="1"/>
    </xf>
    <xf numFmtId="0" fontId="1" fillId="25" borderId="1" xfId="0" applyFont="1" applyFill="1" applyBorder="1" applyAlignment="1" applyProtection="1">
      <alignment horizontal="center" vertical="center" wrapText="1"/>
    </xf>
    <xf numFmtId="0" fontId="1" fillId="7" borderId="1" xfId="0" applyFont="1" applyFill="1" applyBorder="1" applyAlignment="1">
      <alignment horizontal="left" vertical="center"/>
    </xf>
    <xf numFmtId="0" fontId="1" fillId="22" borderId="1" xfId="0" applyFont="1" applyFill="1" applyBorder="1" applyAlignment="1" applyProtection="1">
      <alignment horizontal="center" vertical="center" wrapText="1"/>
    </xf>
    <xf numFmtId="0" fontId="1" fillId="7" borderId="1" xfId="0" applyFont="1" applyFill="1" applyBorder="1" applyAlignment="1">
      <alignment horizontal="center" vertical="center"/>
    </xf>
    <xf numFmtId="0" fontId="1" fillId="7" borderId="13" xfId="0" applyFont="1" applyFill="1" applyBorder="1" applyAlignment="1">
      <alignment horizontal="left" vertical="center" wrapText="1"/>
    </xf>
    <xf numFmtId="0" fontId="1" fillId="7" borderId="3" xfId="0" applyFont="1" applyFill="1" applyBorder="1" applyAlignment="1">
      <alignment horizontal="left" vertical="center" wrapText="1"/>
    </xf>
    <xf numFmtId="0" fontId="1" fillId="7" borderId="1" xfId="3" applyFont="1" applyFill="1" applyBorder="1" applyAlignment="1">
      <alignment horizontal="center" vertical="center" wrapText="1"/>
    </xf>
    <xf numFmtId="14" fontId="1" fillId="7" borderId="1" xfId="0" applyNumberFormat="1" applyFont="1" applyFill="1" applyBorder="1" applyAlignment="1">
      <alignment horizontal="center" vertical="center" wrapText="1"/>
    </xf>
    <xf numFmtId="0" fontId="24" fillId="18" borderId="1" xfId="3" applyFont="1" applyFill="1" applyBorder="1" applyAlignment="1">
      <alignment horizontal="left" vertical="center" wrapText="1"/>
    </xf>
    <xf numFmtId="14" fontId="24" fillId="0" borderId="1" xfId="0" applyNumberFormat="1" applyFont="1" applyFill="1" applyBorder="1" applyAlignment="1">
      <alignment horizontal="left" vertical="center" wrapText="1"/>
    </xf>
    <xf numFmtId="0" fontId="23" fillId="0" borderId="1" xfId="0" applyFont="1" applyFill="1" applyBorder="1" applyAlignment="1">
      <alignment horizontal="left" vertical="center" wrapText="1"/>
    </xf>
    <xf numFmtId="0" fontId="24" fillId="7" borderId="1" xfId="0" applyFont="1" applyFill="1" applyBorder="1" applyAlignment="1">
      <alignment horizontal="left" vertical="center"/>
    </xf>
    <xf numFmtId="0" fontId="24" fillId="7" borderId="13" xfId="0" applyFont="1" applyFill="1" applyBorder="1" applyAlignment="1">
      <alignment horizontal="left" vertical="center" wrapText="1"/>
    </xf>
    <xf numFmtId="0" fontId="24" fillId="7" borderId="3" xfId="0" applyFont="1" applyFill="1" applyBorder="1" applyAlignment="1">
      <alignment horizontal="left" vertical="center" wrapText="1"/>
    </xf>
    <xf numFmtId="0" fontId="24" fillId="25" borderId="1" xfId="0" applyFont="1" applyFill="1" applyBorder="1" applyAlignment="1" applyProtection="1">
      <alignment horizontal="center" vertical="center" wrapText="1"/>
    </xf>
    <xf numFmtId="0" fontId="24" fillId="0" borderId="1" xfId="0" applyFont="1" applyBorder="1" applyAlignment="1">
      <alignment horizontal="left" vertical="center" wrapText="1"/>
    </xf>
    <xf numFmtId="0" fontId="24" fillId="14" borderId="1" xfId="0" applyFont="1" applyFill="1" applyBorder="1" applyAlignment="1">
      <alignment horizontal="left" vertical="center"/>
    </xf>
    <xf numFmtId="0" fontId="24" fillId="23" borderId="1" xfId="0" applyFont="1" applyFill="1" applyBorder="1" applyAlignment="1" applyProtection="1">
      <alignment horizontal="center" vertical="center" wrapText="1"/>
    </xf>
    <xf numFmtId="0" fontId="24" fillId="0" borderId="1" xfId="0" applyFont="1" applyFill="1" applyBorder="1" applyAlignment="1">
      <alignment vertical="center" wrapText="1"/>
    </xf>
    <xf numFmtId="0" fontId="24" fillId="7" borderId="1" xfId="0" applyFont="1" applyFill="1" applyBorder="1" applyAlignment="1">
      <alignment vertical="center"/>
    </xf>
    <xf numFmtId="0" fontId="24" fillId="7" borderId="1" xfId="0" applyFont="1" applyFill="1" applyBorder="1" applyAlignment="1">
      <alignment vertical="center" wrapText="1"/>
    </xf>
    <xf numFmtId="0" fontId="23" fillId="7" borderId="1" xfId="0" applyFont="1" applyFill="1" applyBorder="1" applyAlignment="1">
      <alignment horizontal="left" vertical="center" wrapText="1"/>
    </xf>
    <xf numFmtId="1" fontId="24" fillId="15" borderId="1" xfId="6" applyNumberFormat="1" applyFont="1" applyFill="1" applyBorder="1" applyAlignment="1">
      <alignment horizontal="left" vertical="center" wrapText="1"/>
    </xf>
    <xf numFmtId="0" fontId="24" fillId="15" borderId="1" xfId="0" applyFont="1" applyFill="1" applyBorder="1" applyAlignment="1">
      <alignment horizontal="left" vertical="center" wrapText="1"/>
    </xf>
    <xf numFmtId="14" fontId="24" fillId="7" borderId="1" xfId="0" applyNumberFormat="1" applyFont="1" applyFill="1" applyBorder="1" applyAlignment="1">
      <alignment horizontal="center" vertical="center" wrapText="1"/>
    </xf>
    <xf numFmtId="0" fontId="23" fillId="0" borderId="1" xfId="0" applyFont="1" applyBorder="1" applyAlignment="1">
      <alignment horizontal="left" vertical="center" wrapText="1"/>
    </xf>
    <xf numFmtId="0" fontId="24" fillId="0" borderId="1" xfId="5" applyFont="1" applyBorder="1" applyAlignment="1">
      <alignment horizontal="left" vertical="center" wrapText="1"/>
    </xf>
    <xf numFmtId="0" fontId="24" fillId="14" borderId="1" xfId="0" applyFont="1" applyFill="1" applyBorder="1" applyAlignment="1">
      <alignment horizontal="left" vertical="center" wrapText="1"/>
    </xf>
    <xf numFmtId="0" fontId="24" fillId="0" borderId="1" xfId="5" applyFont="1" applyBorder="1" applyAlignment="1">
      <alignment horizontal="center" vertical="center" wrapText="1"/>
    </xf>
    <xf numFmtId="0" fontId="24" fillId="7" borderId="1" xfId="5" applyFont="1" applyFill="1" applyBorder="1" applyAlignment="1">
      <alignment horizontal="left" vertical="center" wrapText="1"/>
    </xf>
    <xf numFmtId="0" fontId="24" fillId="0" borderId="1" xfId="5" applyFont="1" applyBorder="1" applyAlignment="1">
      <alignment horizontal="justify" vertical="center" wrapText="1"/>
    </xf>
    <xf numFmtId="0" fontId="24" fillId="0" borderId="13"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3" fillId="0" borderId="1" xfId="5" applyFont="1" applyBorder="1" applyAlignment="1">
      <alignment horizontal="left" vertical="center" wrapText="1"/>
    </xf>
    <xf numFmtId="0" fontId="24" fillId="7" borderId="1" xfId="3" applyFont="1" applyFill="1" applyBorder="1" applyAlignment="1">
      <alignment horizontal="justify" vertical="center" wrapText="1"/>
    </xf>
    <xf numFmtId="14" fontId="24" fillId="0" borderId="1" xfId="5" applyNumberFormat="1" applyFont="1" applyBorder="1" applyAlignment="1">
      <alignment horizontal="center" vertical="center" wrapText="1"/>
    </xf>
    <xf numFmtId="0" fontId="24" fillId="21" borderId="1" xfId="0" applyFont="1" applyFill="1" applyBorder="1" applyAlignment="1">
      <alignment horizontal="center" vertical="center" wrapText="1"/>
    </xf>
    <xf numFmtId="0" fontId="24" fillId="9" borderId="1" xfId="0" applyFont="1" applyFill="1" applyBorder="1" applyAlignment="1">
      <alignment horizontal="center" vertical="center" wrapText="1"/>
    </xf>
    <xf numFmtId="0" fontId="24" fillId="9" borderId="1" xfId="0" applyFont="1" applyFill="1" applyBorder="1" applyAlignment="1">
      <alignment horizontal="center" vertical="center"/>
    </xf>
    <xf numFmtId="0" fontId="24" fillId="11" borderId="13" xfId="5" applyFont="1" applyFill="1" applyBorder="1" applyAlignment="1">
      <alignment horizontal="center" vertical="center" wrapText="1"/>
    </xf>
    <xf numFmtId="0" fontId="24" fillId="11" borderId="3" xfId="5" applyFont="1" applyFill="1" applyBorder="1" applyAlignment="1">
      <alignment horizontal="center" vertical="center" wrapText="1"/>
    </xf>
    <xf numFmtId="0" fontId="23" fillId="11" borderId="13" xfId="0" applyFont="1" applyFill="1" applyBorder="1" applyAlignment="1">
      <alignment horizontal="center" vertical="center" wrapText="1"/>
    </xf>
    <xf numFmtId="0" fontId="23" fillId="11" borderId="3" xfId="0" applyFont="1" applyFill="1" applyBorder="1" applyAlignment="1">
      <alignment horizontal="center" vertical="center" wrapText="1"/>
    </xf>
    <xf numFmtId="0" fontId="24" fillId="17" borderId="1" xfId="3" applyFont="1" applyFill="1" applyBorder="1" applyAlignment="1">
      <alignment horizontal="left" vertical="center" wrapText="1"/>
    </xf>
    <xf numFmtId="14" fontId="24" fillId="7" borderId="1" xfId="0" applyNumberFormat="1" applyFont="1" applyFill="1" applyBorder="1" applyAlignment="1">
      <alignment horizontal="left" vertical="center" wrapText="1"/>
    </xf>
    <xf numFmtId="0" fontId="24" fillId="19" borderId="3" xfId="0" applyFont="1" applyFill="1" applyBorder="1" applyAlignment="1">
      <alignment horizontal="center" vertical="center" wrapText="1"/>
    </xf>
    <xf numFmtId="0" fontId="24" fillId="19" borderId="1" xfId="0" applyFont="1" applyFill="1" applyBorder="1" applyAlignment="1">
      <alignment horizontal="center" vertical="center" wrapText="1"/>
    </xf>
    <xf numFmtId="0" fontId="24" fillId="0" borderId="3" xfId="0" applyFont="1" applyBorder="1" applyAlignment="1">
      <alignment horizontal="center" vertical="center" wrapText="1"/>
    </xf>
    <xf numFmtId="0" fontId="24" fillId="0" borderId="1" xfId="0" applyFont="1" applyBorder="1" applyAlignment="1">
      <alignment horizontal="center" vertical="center" wrapText="1"/>
    </xf>
    <xf numFmtId="0" fontId="24" fillId="20" borderId="1" xfId="5" applyFont="1" applyFill="1" applyBorder="1" applyAlignment="1">
      <alignment horizontal="center" vertical="center" wrapText="1"/>
    </xf>
    <xf numFmtId="0" fontId="24" fillId="7" borderId="1" xfId="5" applyFont="1" applyFill="1" applyBorder="1" applyAlignment="1">
      <alignment horizontal="center" vertical="center"/>
    </xf>
    <xf numFmtId="0" fontId="23" fillId="0" borderId="1" xfId="5" applyFont="1" applyBorder="1" applyAlignment="1">
      <alignment horizontal="center" vertical="center" wrapText="1"/>
    </xf>
    <xf numFmtId="0" fontId="33" fillId="0" borderId="25" xfId="0" applyFont="1" applyFill="1" applyBorder="1" applyAlignment="1">
      <alignment horizontal="justify" vertical="center" wrapText="1"/>
    </xf>
    <xf numFmtId="0" fontId="33" fillId="0" borderId="26" xfId="0" applyFont="1" applyFill="1" applyBorder="1" applyAlignment="1">
      <alignment horizontal="justify" vertical="center" wrapText="1"/>
    </xf>
    <xf numFmtId="0" fontId="23" fillId="0" borderId="13" xfId="0" applyFont="1" applyBorder="1" applyAlignment="1">
      <alignment horizontal="center" vertical="center" wrapText="1"/>
    </xf>
    <xf numFmtId="0" fontId="23" fillId="0" borderId="3" xfId="0" applyFont="1" applyBorder="1" applyAlignment="1">
      <alignment horizontal="center" vertical="center" wrapText="1"/>
    </xf>
    <xf numFmtId="0" fontId="24" fillId="12" borderId="13" xfId="0" applyFont="1" applyFill="1" applyBorder="1" applyAlignment="1">
      <alignment horizontal="center" vertical="center" wrapText="1"/>
    </xf>
    <xf numFmtId="0" fontId="24" fillId="12" borderId="3" xfId="0" applyFont="1" applyFill="1" applyBorder="1" applyAlignment="1">
      <alignment horizontal="center" vertical="center" wrapText="1"/>
    </xf>
    <xf numFmtId="0" fontId="24" fillId="7" borderId="13" xfId="0" applyFont="1" applyFill="1" applyBorder="1" applyAlignment="1">
      <alignment horizontal="center" vertical="center" wrapText="1"/>
    </xf>
    <xf numFmtId="0" fontId="24" fillId="7" borderId="3" xfId="0" applyFont="1" applyFill="1" applyBorder="1" applyAlignment="1">
      <alignment horizontal="center" vertical="center" wrapText="1"/>
    </xf>
    <xf numFmtId="166" fontId="24" fillId="7" borderId="13" xfId="0" applyNumberFormat="1" applyFont="1" applyFill="1" applyBorder="1" applyAlignment="1">
      <alignment horizontal="center" vertical="center" wrapText="1"/>
    </xf>
    <xf numFmtId="166" fontId="24" fillId="7" borderId="3" xfId="0" applyNumberFormat="1" applyFont="1" applyFill="1" applyBorder="1" applyAlignment="1">
      <alignment horizontal="center" vertical="center" wrapText="1"/>
    </xf>
    <xf numFmtId="0" fontId="24" fillId="9" borderId="13" xfId="0" applyFont="1" applyFill="1" applyBorder="1" applyAlignment="1">
      <alignment horizontal="center" vertical="center" wrapText="1"/>
    </xf>
    <xf numFmtId="0" fontId="24" fillId="9" borderId="3" xfId="0" applyFont="1" applyFill="1" applyBorder="1" applyAlignment="1">
      <alignment horizontal="center" vertical="center" wrapText="1"/>
    </xf>
    <xf numFmtId="0" fontId="24" fillId="0" borderId="25" xfId="0" applyFont="1" applyFill="1" applyBorder="1" applyAlignment="1">
      <alignment horizontal="center" vertical="center" wrapText="1"/>
    </xf>
    <xf numFmtId="0" fontId="24" fillId="0" borderId="26"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24" fillId="15"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13" fillId="5" borderId="13"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3" xfId="0" applyFont="1" applyFill="1" applyBorder="1" applyAlignment="1">
      <alignment horizontal="left" vertical="center" wrapText="1"/>
    </xf>
    <xf numFmtId="0" fontId="14" fillId="5" borderId="13"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3" fillId="2" borderId="1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1" xfId="0" applyFont="1" applyFill="1" applyBorder="1" applyAlignment="1">
      <alignment horizontal="center" vertical="center" wrapText="1"/>
    </xf>
  </cellXfs>
  <cellStyles count="8">
    <cellStyle name="Millares" xfId="1" builtinId="3"/>
    <cellStyle name="Moneda 2" xfId="4" xr:uid="{00000000-0005-0000-0000-000001000000}"/>
    <cellStyle name="Moneda 2 2" xfId="7" xr:uid="{00000000-0005-0000-0000-000002000000}"/>
    <cellStyle name="Normal" xfId="0" builtinId="0"/>
    <cellStyle name="Normal 2" xfId="5" xr:uid="{00000000-0005-0000-0000-000004000000}"/>
    <cellStyle name="Normal 2 2" xfId="2" xr:uid="{00000000-0005-0000-0000-000005000000}"/>
    <cellStyle name="Normal 3" xfId="3" xr:uid="{00000000-0005-0000-0000-000006000000}"/>
    <cellStyle name="TableStyleLight1" xfId="6" xr:uid="{00000000-0005-0000-0000-000007000000}"/>
  </cellStyles>
  <dxfs count="179">
    <dxf>
      <font>
        <b/>
        <i val="0"/>
        <color rgb="FF460000"/>
      </font>
      <fill>
        <patternFill>
          <bgColor rgb="FFFF0000"/>
        </patternFill>
      </fill>
    </dxf>
    <dxf>
      <font>
        <b/>
        <i val="0"/>
        <color rgb="FF401D06"/>
      </font>
      <fill>
        <patternFill>
          <bgColor rgb="FFD75E13"/>
        </patternFill>
      </fill>
    </dxf>
    <dxf>
      <font>
        <b/>
        <i val="0"/>
        <color rgb="FF221900"/>
      </font>
      <fill>
        <patternFill>
          <bgColor rgb="FFFFFF00"/>
        </patternFill>
      </fill>
    </dxf>
    <dxf>
      <font>
        <b/>
        <i val="0"/>
        <color theme="9" tint="-0.499984740745262"/>
      </font>
      <fill>
        <patternFill>
          <bgColor rgb="FF92D050"/>
        </patternFill>
      </fill>
    </dxf>
    <dxf>
      <font>
        <b/>
        <i val="0"/>
        <color rgb="FF460000"/>
      </font>
      <fill>
        <patternFill>
          <bgColor rgb="FFFF0000"/>
        </patternFill>
      </fill>
    </dxf>
    <dxf>
      <font>
        <b/>
        <i val="0"/>
        <color rgb="FF401D06"/>
      </font>
      <fill>
        <patternFill>
          <bgColor rgb="FFD75E13"/>
        </patternFill>
      </fill>
    </dxf>
    <dxf>
      <font>
        <b/>
        <i val="0"/>
        <color rgb="FF221900"/>
      </font>
      <fill>
        <patternFill>
          <bgColor rgb="FFFFFF00"/>
        </patternFill>
      </fill>
    </dxf>
    <dxf>
      <font>
        <b/>
        <i val="0"/>
        <color theme="9" tint="-0.499984740745262"/>
      </font>
      <fill>
        <patternFill>
          <bgColor rgb="FF92D050"/>
        </patternFill>
      </fill>
    </dxf>
    <dxf>
      <font>
        <b/>
        <i val="0"/>
        <color rgb="FF460000"/>
      </font>
      <fill>
        <patternFill>
          <bgColor rgb="FFFF0000"/>
        </patternFill>
      </fill>
    </dxf>
    <dxf>
      <font>
        <b/>
        <i val="0"/>
        <color rgb="FF401D06"/>
      </font>
      <fill>
        <patternFill>
          <bgColor rgb="FFD75E13"/>
        </patternFill>
      </fill>
    </dxf>
    <dxf>
      <font>
        <b/>
        <i val="0"/>
        <color rgb="FF221900"/>
      </font>
      <fill>
        <patternFill>
          <bgColor rgb="FFFFFF00"/>
        </patternFill>
      </fill>
    </dxf>
    <dxf>
      <font>
        <b/>
        <i val="0"/>
        <color theme="9" tint="-0.499984740745262"/>
      </font>
      <fill>
        <patternFill>
          <bgColor rgb="FF92D050"/>
        </patternFill>
      </fill>
    </dxf>
    <dxf>
      <font>
        <b/>
        <i val="0"/>
        <color rgb="FFC00000"/>
      </font>
      <fill>
        <patternFill>
          <bgColor rgb="FFFEBFB8"/>
        </patternFill>
      </fill>
    </dxf>
    <dxf>
      <font>
        <b/>
        <i val="0"/>
        <color theme="5" tint="-0.499984740745262"/>
      </font>
      <fill>
        <patternFill>
          <bgColor theme="5" tint="0.39994506668294322"/>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
      <font>
        <b/>
        <i val="0"/>
        <color rgb="FF6C0000"/>
      </font>
      <fill>
        <patternFill>
          <bgColor rgb="FFFF5353"/>
        </patternFill>
      </fill>
    </dxf>
    <dxf>
      <font>
        <b/>
        <i val="0"/>
        <color theme="5" tint="-0.499984740745262"/>
      </font>
      <fill>
        <patternFill>
          <bgColor rgb="FFEF894B"/>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
      <font>
        <sz val="11"/>
        <color rgb="FF000000"/>
        <name val="Calibri"/>
      </font>
      <fill>
        <patternFill>
          <bgColor rgb="FF00B050"/>
        </patternFill>
      </fill>
    </dxf>
    <dxf>
      <font>
        <sz val="11"/>
        <color rgb="FF000000"/>
        <name val="Calibri"/>
      </font>
      <fill>
        <patternFill>
          <bgColor rgb="FFED7D31"/>
        </patternFill>
      </fill>
    </dxf>
    <dxf>
      <font>
        <sz val="11"/>
        <color rgb="FF000000"/>
        <name val="Calibri"/>
      </font>
      <fill>
        <patternFill>
          <bgColor rgb="FFFF0000"/>
        </patternFill>
      </fill>
    </dxf>
    <dxf>
      <font>
        <sz val="11"/>
        <color rgb="FF000000"/>
        <name val="Calibri"/>
      </font>
      <fill>
        <patternFill>
          <bgColor rgb="FFED7D31"/>
        </patternFill>
      </fill>
    </dxf>
    <dxf>
      <font>
        <sz val="11"/>
        <color rgb="FF000000"/>
        <name val="Calibri"/>
      </font>
      <fill>
        <patternFill>
          <bgColor rgb="FFFFFF00"/>
        </patternFill>
      </fill>
    </dxf>
    <dxf>
      <font>
        <sz val="11"/>
        <color rgb="FF000000"/>
        <name val="Calibri"/>
      </font>
      <fill>
        <patternFill>
          <bgColor rgb="FF00B050"/>
        </patternFill>
      </fill>
    </dxf>
    <dxf>
      <font>
        <sz val="11"/>
        <color rgb="FF000000"/>
        <name val="Calibri"/>
      </font>
      <fill>
        <patternFill>
          <bgColor rgb="FFED7D31"/>
        </patternFill>
      </fill>
    </dxf>
    <dxf>
      <font>
        <sz val="11"/>
        <color rgb="FF000000"/>
        <name val="Calibri"/>
      </font>
      <fill>
        <patternFill>
          <bgColor rgb="FFFF0000"/>
        </patternFill>
      </fill>
    </dxf>
    <dxf>
      <font>
        <sz val="11"/>
        <color rgb="FF000000"/>
        <name val="Calibri"/>
      </font>
      <fill>
        <patternFill>
          <bgColor rgb="FFED7D31"/>
        </patternFill>
      </fill>
    </dxf>
    <dxf>
      <font>
        <sz val="11"/>
        <color rgb="FF000000"/>
        <name val="Calibri"/>
      </font>
      <fill>
        <patternFill>
          <bgColor rgb="FFFFFF00"/>
        </patternFill>
      </fill>
    </dxf>
    <dxf>
      <font>
        <sz val="11"/>
        <color rgb="FF000000"/>
        <name val="Calibri"/>
      </font>
      <fill>
        <patternFill>
          <bgColor rgb="FF00B050"/>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00B050"/>
        </patternFill>
      </fill>
    </dxf>
    <dxf>
      <font>
        <sz val="11"/>
        <color rgb="FF000000"/>
        <name val="Calibri"/>
      </font>
      <fill>
        <patternFill>
          <bgColor rgb="FFFF0000"/>
        </patternFill>
      </fill>
    </dxf>
    <dxf>
      <font>
        <sz val="11"/>
        <color rgb="FF000000"/>
        <name val="Calibri"/>
      </font>
      <fill>
        <patternFill>
          <bgColor rgb="FFED7D31"/>
        </patternFill>
      </fill>
    </dxf>
    <dxf>
      <font>
        <sz val="11"/>
        <color rgb="FF000000"/>
        <name val="Calibri"/>
      </font>
      <fill>
        <patternFill>
          <bgColor rgb="FFFFFF00"/>
        </patternFill>
      </fill>
    </dxf>
    <dxf>
      <font>
        <sz val="11"/>
        <color rgb="FF000000"/>
        <name val="Calibri"/>
      </font>
      <fill>
        <patternFill>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theme="5"/>
          <bgColor theme="5"/>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theme="5"/>
          <bgColor theme="5"/>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00B050"/>
          <bgColor rgb="FF00B050"/>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
      <font>
        <b/>
        <i val="0"/>
        <color rgb="FF700000"/>
      </font>
      <fill>
        <patternFill>
          <bgColor rgb="FFFF4B4B"/>
        </patternFill>
      </fill>
    </dxf>
    <dxf>
      <font>
        <b/>
        <i val="0"/>
        <color theme="5" tint="-0.499984740745262"/>
      </font>
      <fill>
        <patternFill>
          <bgColor rgb="FFEF894B"/>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s>
  <tableStyles count="0" defaultTableStyle="TableStyleMedium2" defaultPivotStyle="PivotStyleLight16"/>
  <colors>
    <mruColors>
      <color rgb="FFD2C3F9"/>
      <color rgb="FFEF894B"/>
      <color rgb="FFFF5353"/>
      <color rgb="FFFF9999"/>
      <color rgb="FFC5E1FB"/>
      <color rgb="FFDFEFFD"/>
      <color rgb="FFB3C3E3"/>
      <color rgb="FFEEE5F7"/>
      <color rgb="FF6C0000"/>
      <color rgb="FF7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calcChain" Target="calcChain.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ELLY%20SERRANO\Documents\Cuarentena\PAAC\2do%20seguimiento%202020\Documentos%20PAAC%20web\riesgos%20corrucpcion%202020\Parques.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dda11\AppData\Local\Temp\MicrosoftEdgeDownloads\7fa67342-809c-499a-a4e8-e3da7a7331a5\09062021_riesgos_corrupcion_juridica.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dda11\AppData\Local\Temp\MicrosoftEdgeDownloads\eea39ac8-f4d7-4027-85c0-087c4a67a548\14012021_riesgo_corrupcion_disciplinario.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dda11\AppData\Local\Temp\MicrosoftEdgeDownloads\1be0cac6-6490-40ab-9652-8a2e23287ed0\25052021_riesgos_corrupcion_control_interno.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dda11\AppData\Local\Temp\MicrosoftEdgeDownloads\4c327f0b-918e-4198-9dca-1817b57a4cbd\20052021_riesgo_corrupcion_documental.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dda11\AppData\Local\Temp\MicrosoftEdgeDownloads\fff182c0-214e-44c9-9a2c-c9551d627499\21062021_riesgos_corrupcion_comunicaciones.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dda11\AppData\Local\Temp\MicrosoftEdgeDownloads\62f8fe49-a8a1-4be2-a1b5-00304f7fccad\11062021_riesgos_corrupcion_contra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da11\AppData\Local\Temp\MicrosoftEdgeDownloads\be18c8ee-21b9-493b-87e1-be2a34494e6a\16062021_riesgos_corrupcion_deportes_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da11\AppData\Local\Temp\MicrosoftEdgeDownloads\0d3f34ee-3307-40d7-a062-269e5e9b014d\28052021_riesgos_corrucpion_recreaci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da11\AppData\Local\Temp\MicrosoftEdgeDownloads\a86ba101-2de7-4b49-a535-28f0881d9968\18052021_riesgos_corrupcion_talento_human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dda11\AppData\Local\Temp\MicrosoftEdgeDownloads\44dd0b36-7980-4f28-8154-d5fb3b7524a9\08062021_riesgos_corrupcion_recursos_fisicos_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da11\AppData\Local\Temp\MicrosoftEdgeDownloads\bcd235c2-5ad4-494f-9ede-f951ee3e758b\18052021riesgos_corrupcion_sistema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dda11\AppData\Local\Temp\MicrosoftEdgeDownloads\f5243549-9c02-4081-a3bb-856f71b14741\21062021_riesgos_corrupcion_financier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IDRD/Informes%20control%20interno/Respuesta%20OCI%20348063/7.%20GestionFinanciera240920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dda11\AppData\Local\Temp\MicrosoftEdgeDownloads\04dec1e6-568c-4a2c-b96b-3b84ecad8941\11062021_riesgos_corrupcion_contrata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Riesgos"/>
      <sheetName val="Parámetros"/>
    </sheetNames>
    <sheetDataSet>
      <sheetData sheetId="0" refreshError="1"/>
      <sheetData sheetId="1" refreshError="1">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Riesgos"/>
      <sheetName val="Parámetros"/>
    </sheetNames>
    <sheetDataSet>
      <sheetData sheetId="0" refreshError="1"/>
      <sheetData sheetId="1">
        <row r="2">
          <cell r="A2" t="str">
            <v>FuerteFuerte</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Riesgos"/>
      <sheetName val="Parámetros"/>
    </sheetNames>
    <sheetDataSet>
      <sheetData sheetId="0" refreshError="1"/>
      <sheetData sheetId="1">
        <row r="13">
          <cell r="A13" t="str">
            <v>FuerteDirectamenteDirectamente</v>
          </cell>
          <cell r="B13">
            <v>2</v>
          </cell>
        </row>
        <row r="14">
          <cell r="A14" t="str">
            <v>FuerteDirectamenteIndirectamente</v>
          </cell>
          <cell r="B14">
            <v>2</v>
          </cell>
        </row>
        <row r="15">
          <cell r="A15" t="str">
            <v>FuerteDirectamenteNo Disminuye</v>
          </cell>
          <cell r="B15">
            <v>2</v>
          </cell>
        </row>
        <row r="16">
          <cell r="A16" t="str">
            <v>FuerteNo disminuyeDirectamente</v>
          </cell>
          <cell r="B16">
            <v>0</v>
          </cell>
        </row>
        <row r="17">
          <cell r="A17" t="str">
            <v>ModeradoDirectamenteDirectamente</v>
          </cell>
          <cell r="B17">
            <v>1</v>
          </cell>
        </row>
        <row r="18">
          <cell r="A18" t="str">
            <v>ModeradoDirectamenteIndirectamente</v>
          </cell>
          <cell r="B18">
            <v>1</v>
          </cell>
        </row>
        <row r="19">
          <cell r="A19" t="str">
            <v>ModeradoDirectamenteNo disminuye</v>
          </cell>
          <cell r="B19">
            <v>1</v>
          </cell>
        </row>
        <row r="20">
          <cell r="A20" t="str">
            <v>ModeradoNo DisminuyeDirectamente</v>
          </cell>
          <cell r="B20">
            <v>0</v>
          </cell>
        </row>
        <row r="21">
          <cell r="A21" t="str">
            <v>DébilDirectamenteDirectamente</v>
          </cell>
          <cell r="B21">
            <v>0</v>
          </cell>
        </row>
        <row r="22">
          <cell r="A22" t="str">
            <v>DébilDirectamenteIndirectamente</v>
          </cell>
          <cell r="B22">
            <v>0</v>
          </cell>
        </row>
        <row r="23">
          <cell r="A23" t="str">
            <v>DébilDirectamenteNo disminuye</v>
          </cell>
          <cell r="B23">
            <v>0</v>
          </cell>
        </row>
        <row r="24">
          <cell r="A24" t="str">
            <v>DébilNo DisminuyeDirectamente</v>
          </cell>
          <cell r="B24">
            <v>0</v>
          </cell>
        </row>
        <row r="27">
          <cell r="A27" t="str">
            <v>FuerteDirectamenteDirectamente</v>
          </cell>
          <cell r="B27">
            <v>2</v>
          </cell>
        </row>
        <row r="28">
          <cell r="A28" t="str">
            <v>FuerteDirectamenteIndirectamente</v>
          </cell>
          <cell r="B28">
            <v>1</v>
          </cell>
        </row>
        <row r="29">
          <cell r="A29" t="str">
            <v>FuerteDirectamenteNo Disminuye</v>
          </cell>
          <cell r="B29">
            <v>0</v>
          </cell>
        </row>
        <row r="30">
          <cell r="A30" t="str">
            <v>FuerteNo disminuyeDirectamente</v>
          </cell>
          <cell r="B30">
            <v>2</v>
          </cell>
        </row>
        <row r="31">
          <cell r="A31" t="str">
            <v>ModeradoDirectamenteDirectamente</v>
          </cell>
          <cell r="B31">
            <v>1</v>
          </cell>
        </row>
        <row r="32">
          <cell r="A32" t="str">
            <v>ModeradoDirectamenteIndirectamente</v>
          </cell>
          <cell r="B32">
            <v>0</v>
          </cell>
        </row>
        <row r="33">
          <cell r="A33" t="str">
            <v>ModeradoDirectamenteNo disminuye</v>
          </cell>
          <cell r="B33">
            <v>0</v>
          </cell>
        </row>
        <row r="34">
          <cell r="A34" t="str">
            <v>ModeradoNo DisminuyeDirectamente</v>
          </cell>
          <cell r="B34">
            <v>1</v>
          </cell>
        </row>
        <row r="35">
          <cell r="A35" t="str">
            <v>DébilDirectamenteDirectamente</v>
          </cell>
          <cell r="B35">
            <v>0</v>
          </cell>
        </row>
        <row r="36">
          <cell r="A36" t="str">
            <v>DébilDirectamenteIndirectamente</v>
          </cell>
          <cell r="B36">
            <v>0</v>
          </cell>
        </row>
        <row r="37">
          <cell r="A37" t="str">
            <v>DébilDirectamenteNo disminuye</v>
          </cell>
          <cell r="B37">
            <v>0</v>
          </cell>
        </row>
        <row r="38">
          <cell r="A38" t="str">
            <v>DébilNo DisminuyeDirectamente</v>
          </cell>
          <cell r="B38">
            <v>0</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Interno "/>
      <sheetName val="Parámetros"/>
    </sheetNames>
    <sheetDataSet>
      <sheetData sheetId="0" refreshError="1"/>
      <sheetData sheetId="1">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Riesgos"/>
      <sheetName val="Parámetros"/>
    </sheetNames>
    <sheetDataSet>
      <sheetData sheetId="0"/>
      <sheetData sheetId="1">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13">
          <cell r="A13" t="str">
            <v>FuerteDirectamenteDirectamente</v>
          </cell>
          <cell r="B13">
            <v>2</v>
          </cell>
        </row>
        <row r="14">
          <cell r="A14" t="str">
            <v>FuerteDirectamenteIndirectamente</v>
          </cell>
          <cell r="B14">
            <v>2</v>
          </cell>
        </row>
        <row r="15">
          <cell r="A15" t="str">
            <v>FuerteDirectamenteNo Disminuye</v>
          </cell>
          <cell r="B15">
            <v>2</v>
          </cell>
        </row>
        <row r="16">
          <cell r="A16" t="str">
            <v>FuerteNo disminuyeDirectamente</v>
          </cell>
          <cell r="B16">
            <v>0</v>
          </cell>
        </row>
        <row r="17">
          <cell r="A17" t="str">
            <v>ModeradoDirectamenteDirectamente</v>
          </cell>
          <cell r="B17">
            <v>1</v>
          </cell>
        </row>
        <row r="18">
          <cell r="A18" t="str">
            <v>ModeradoDirectamenteIndirectamente</v>
          </cell>
          <cell r="B18">
            <v>1</v>
          </cell>
        </row>
        <row r="19">
          <cell r="A19" t="str">
            <v>ModeradoDirectamenteNo disminuye</v>
          </cell>
          <cell r="B19">
            <v>1</v>
          </cell>
        </row>
        <row r="20">
          <cell r="A20" t="str">
            <v>ModeradoNo DisminuyeDirectamente</v>
          </cell>
          <cell r="B20">
            <v>0</v>
          </cell>
        </row>
        <row r="21">
          <cell r="A21" t="str">
            <v>DébilDirectamenteDirectamente</v>
          </cell>
          <cell r="B21">
            <v>0</v>
          </cell>
        </row>
        <row r="22">
          <cell r="A22" t="str">
            <v>DébilDirectamenteIndirectamente</v>
          </cell>
          <cell r="B22">
            <v>0</v>
          </cell>
        </row>
        <row r="23">
          <cell r="A23" t="str">
            <v>DébilDirectamenteNo disminuye</v>
          </cell>
          <cell r="B23">
            <v>0</v>
          </cell>
        </row>
        <row r="24">
          <cell r="A24" t="str">
            <v>DébilNo DisminuyeDirectamente</v>
          </cell>
          <cell r="B24">
            <v>0</v>
          </cell>
        </row>
        <row r="27">
          <cell r="A27" t="str">
            <v>FuerteDirectamenteDirectamente</v>
          </cell>
          <cell r="B27">
            <v>2</v>
          </cell>
        </row>
        <row r="28">
          <cell r="A28" t="str">
            <v>FuerteDirectamenteIndirectamente</v>
          </cell>
          <cell r="B28">
            <v>1</v>
          </cell>
        </row>
        <row r="29">
          <cell r="A29" t="str">
            <v>FuerteDirectamenteNo Disminuye</v>
          </cell>
          <cell r="B29">
            <v>0</v>
          </cell>
        </row>
        <row r="30">
          <cell r="A30" t="str">
            <v>FuerteNo disminuyeDirectamente</v>
          </cell>
          <cell r="B30">
            <v>2</v>
          </cell>
        </row>
        <row r="31">
          <cell r="A31" t="str">
            <v>ModeradoDirectamenteDirectamente</v>
          </cell>
          <cell r="B31">
            <v>1</v>
          </cell>
        </row>
        <row r="32">
          <cell r="A32" t="str">
            <v>ModeradoDirectamenteIndirectamente</v>
          </cell>
          <cell r="B32">
            <v>0</v>
          </cell>
        </row>
        <row r="33">
          <cell r="A33" t="str">
            <v>ModeradoDirectamenteNo disminuye</v>
          </cell>
          <cell r="B33">
            <v>0</v>
          </cell>
        </row>
        <row r="34">
          <cell r="A34" t="str">
            <v>ModeradoNo DisminuyeDirectamente</v>
          </cell>
          <cell r="B34">
            <v>1</v>
          </cell>
        </row>
        <row r="35">
          <cell r="A35" t="str">
            <v>DébilDirectamenteDirectamente</v>
          </cell>
          <cell r="B35">
            <v>0</v>
          </cell>
        </row>
        <row r="36">
          <cell r="A36" t="str">
            <v>DébilDirectamenteIndirectamente</v>
          </cell>
          <cell r="B36">
            <v>0</v>
          </cell>
        </row>
        <row r="37">
          <cell r="A37" t="str">
            <v>DébilDirectamenteNo disminuye</v>
          </cell>
          <cell r="B37">
            <v>0</v>
          </cell>
        </row>
        <row r="38">
          <cell r="A38" t="str">
            <v>DébilNo DisminuyeDirectamente</v>
          </cell>
          <cell r="B38">
            <v>0</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Riesgos"/>
      <sheetName val="Parámetros"/>
    </sheetNames>
    <sheetDataSet>
      <sheetData sheetId="0" refreshError="1"/>
      <sheetData sheetId="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ámetro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ORTES "/>
      <sheetName val="Parámetros"/>
    </sheetNames>
    <sheetDataSet>
      <sheetData sheetId="0"/>
      <sheetData sheetId="1">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13">
          <cell r="A13" t="str">
            <v>FuerteDirectamenteDirectamente</v>
          </cell>
          <cell r="B13">
            <v>2</v>
          </cell>
        </row>
        <row r="14">
          <cell r="A14" t="str">
            <v>FuerteDirectamenteIndirectamente</v>
          </cell>
          <cell r="B14">
            <v>2</v>
          </cell>
        </row>
        <row r="15">
          <cell r="A15" t="str">
            <v>FuerteDirectamenteNo Disminuye</v>
          </cell>
          <cell r="B15">
            <v>2</v>
          </cell>
        </row>
        <row r="16">
          <cell r="A16" t="str">
            <v>FuerteNo disminuyeDirectamente</v>
          </cell>
          <cell r="B16">
            <v>0</v>
          </cell>
        </row>
        <row r="17">
          <cell r="A17" t="str">
            <v>ModeradoDirectamenteDirectamente</v>
          </cell>
          <cell r="B17">
            <v>1</v>
          </cell>
        </row>
        <row r="18">
          <cell r="A18" t="str">
            <v>ModeradoDirectamenteIndirectamente</v>
          </cell>
          <cell r="B18">
            <v>1</v>
          </cell>
        </row>
        <row r="19">
          <cell r="A19" t="str">
            <v>ModeradoDirectamenteNo disminuye</v>
          </cell>
          <cell r="B19">
            <v>1</v>
          </cell>
        </row>
        <row r="20">
          <cell r="A20" t="str">
            <v>ModeradoNo DisminuyeDirectamente</v>
          </cell>
          <cell r="B20">
            <v>0</v>
          </cell>
        </row>
        <row r="21">
          <cell r="A21" t="str">
            <v>DébilDirectamenteDirectamente</v>
          </cell>
          <cell r="B21">
            <v>0</v>
          </cell>
        </row>
        <row r="22">
          <cell r="A22" t="str">
            <v>DébilDirectamenteIndirectamente</v>
          </cell>
          <cell r="B22">
            <v>0</v>
          </cell>
        </row>
        <row r="23">
          <cell r="A23" t="str">
            <v>DébilDirectamenteNo disminuye</v>
          </cell>
          <cell r="B23">
            <v>0</v>
          </cell>
        </row>
        <row r="24">
          <cell r="A24" t="str">
            <v>DébilNo DisminuyeDirectamente</v>
          </cell>
          <cell r="B24">
            <v>0</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RECREACION"/>
      <sheetName val="Parámetros"/>
    </sheetNames>
    <sheetDataSet>
      <sheetData sheetId="0" refreshError="1"/>
      <sheetData sheetId="1">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13">
          <cell r="A13" t="str">
            <v>FuerteDirectamenteDirectamente</v>
          </cell>
          <cell r="B13">
            <v>2</v>
          </cell>
        </row>
        <row r="14">
          <cell r="A14" t="str">
            <v>FuerteDirectamenteIndirectamente</v>
          </cell>
          <cell r="B14">
            <v>2</v>
          </cell>
        </row>
        <row r="15">
          <cell r="A15" t="str">
            <v>FuerteDirectamenteNo Disminuye</v>
          </cell>
          <cell r="B15">
            <v>2</v>
          </cell>
        </row>
        <row r="16">
          <cell r="A16" t="str">
            <v>FuerteNo disminuyeDirectamente</v>
          </cell>
          <cell r="B16">
            <v>0</v>
          </cell>
        </row>
        <row r="17">
          <cell r="A17" t="str">
            <v>ModeradoDirectamenteDirectamente</v>
          </cell>
          <cell r="B17">
            <v>1</v>
          </cell>
        </row>
        <row r="18">
          <cell r="A18" t="str">
            <v>ModeradoDirectamenteIndirectamente</v>
          </cell>
          <cell r="B18">
            <v>1</v>
          </cell>
        </row>
        <row r="19">
          <cell r="A19" t="str">
            <v>ModeradoDirectamenteNo disminuye</v>
          </cell>
          <cell r="B19">
            <v>1</v>
          </cell>
        </row>
        <row r="20">
          <cell r="A20" t="str">
            <v>ModeradoNo DisminuyeDirectamente</v>
          </cell>
          <cell r="B20">
            <v>0</v>
          </cell>
        </row>
        <row r="21">
          <cell r="A21" t="str">
            <v>DébilDirectamenteDirectamente</v>
          </cell>
          <cell r="B21">
            <v>0</v>
          </cell>
        </row>
        <row r="22">
          <cell r="A22" t="str">
            <v>DébilDirectamenteIndirectamente</v>
          </cell>
          <cell r="B22">
            <v>0</v>
          </cell>
        </row>
        <row r="23">
          <cell r="A23" t="str">
            <v>DébilDirectamenteNo disminuye</v>
          </cell>
          <cell r="B23">
            <v>0</v>
          </cell>
        </row>
        <row r="24">
          <cell r="A24" t="str">
            <v>DébilNo DisminuyeDirectamente</v>
          </cell>
          <cell r="B24">
            <v>0</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Riesgos"/>
      <sheetName val="Parámetros"/>
    </sheetNames>
    <sheetDataSet>
      <sheetData sheetId="0" refreshError="1"/>
      <sheetData sheetId="1">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27">
          <cell r="A27" t="str">
            <v>FuerteDirectamenteDirectamente</v>
          </cell>
          <cell r="B27">
            <v>2</v>
          </cell>
        </row>
        <row r="28">
          <cell r="A28" t="str">
            <v>FuerteDirectamenteIndirectamente</v>
          </cell>
          <cell r="B28">
            <v>1</v>
          </cell>
        </row>
        <row r="29">
          <cell r="A29" t="str">
            <v>FuerteDirectamenteNo Disminuye</v>
          </cell>
          <cell r="B29">
            <v>0</v>
          </cell>
        </row>
        <row r="30">
          <cell r="A30" t="str">
            <v>FuerteNo disminuyeDirectamente</v>
          </cell>
          <cell r="B30">
            <v>2</v>
          </cell>
        </row>
        <row r="31">
          <cell r="A31" t="str">
            <v>ModeradoDirectamenteDirectamente</v>
          </cell>
          <cell r="B31">
            <v>1</v>
          </cell>
        </row>
        <row r="32">
          <cell r="A32" t="str">
            <v>ModeradoDirectamenteIndirectamente</v>
          </cell>
          <cell r="B32">
            <v>0</v>
          </cell>
        </row>
        <row r="33">
          <cell r="A33" t="str">
            <v>ModeradoDirectamenteNo disminuye</v>
          </cell>
          <cell r="B33">
            <v>0</v>
          </cell>
        </row>
        <row r="34">
          <cell r="A34" t="str">
            <v>ModeradoNo DisminuyeDirectamente</v>
          </cell>
          <cell r="B34">
            <v>1</v>
          </cell>
        </row>
        <row r="35">
          <cell r="A35" t="str">
            <v>DébilDirectamenteDirectamente</v>
          </cell>
          <cell r="B35">
            <v>0</v>
          </cell>
        </row>
        <row r="36">
          <cell r="A36" t="str">
            <v>DébilDirectamenteIndirectamente</v>
          </cell>
          <cell r="B36">
            <v>0</v>
          </cell>
        </row>
        <row r="37">
          <cell r="A37" t="str">
            <v>DébilDirectamenteNo disminuye</v>
          </cell>
          <cell r="B37">
            <v>0</v>
          </cell>
        </row>
        <row r="38">
          <cell r="A38" t="str">
            <v>DébilNo DisminuyeDirectamente</v>
          </cell>
          <cell r="B38">
            <v>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Riesgos"/>
      <sheetName val="Parámetros"/>
    </sheetNames>
    <sheetDataSet>
      <sheetData sheetId="0" refreshError="1"/>
      <sheetData sheetId="1">
        <row r="13">
          <cell r="A13" t="str">
            <v>FuerteDirectamenteDirectamente</v>
          </cell>
          <cell r="B13">
            <v>2</v>
          </cell>
        </row>
        <row r="14">
          <cell r="A14" t="str">
            <v>FuerteDirectamenteIndirectamente</v>
          </cell>
          <cell r="B14">
            <v>2</v>
          </cell>
        </row>
        <row r="15">
          <cell r="A15" t="str">
            <v>FuerteDirectamenteNo Disminuye</v>
          </cell>
          <cell r="B15">
            <v>2</v>
          </cell>
        </row>
        <row r="16">
          <cell r="A16" t="str">
            <v>FuerteNo disminuyeDirectamente</v>
          </cell>
          <cell r="B16">
            <v>0</v>
          </cell>
        </row>
        <row r="17">
          <cell r="A17" t="str">
            <v>ModeradoDirectamenteDirectamente</v>
          </cell>
          <cell r="B17">
            <v>1</v>
          </cell>
        </row>
        <row r="18">
          <cell r="A18" t="str">
            <v>ModeradoDirectamenteIndirectamente</v>
          </cell>
          <cell r="B18">
            <v>1</v>
          </cell>
        </row>
        <row r="19">
          <cell r="A19" t="str">
            <v>ModeradoDirectamenteNo disminuye</v>
          </cell>
          <cell r="B19">
            <v>1</v>
          </cell>
        </row>
        <row r="20">
          <cell r="A20" t="str">
            <v>ModeradoNo DisminuyeDirectamente</v>
          </cell>
          <cell r="B20">
            <v>0</v>
          </cell>
        </row>
        <row r="21">
          <cell r="A21" t="str">
            <v>DébilDirectamenteDirectamente</v>
          </cell>
          <cell r="B21">
            <v>0</v>
          </cell>
        </row>
        <row r="22">
          <cell r="A22" t="str">
            <v>DébilDirectamenteIndirectamente</v>
          </cell>
          <cell r="B22">
            <v>0</v>
          </cell>
        </row>
        <row r="23">
          <cell r="A23" t="str">
            <v>DébilDirectamenteNo disminuye</v>
          </cell>
          <cell r="B23">
            <v>0</v>
          </cell>
        </row>
        <row r="24">
          <cell r="A24" t="str">
            <v>DébilNo DisminuyeDirectamente</v>
          </cell>
          <cell r="B24">
            <v>0</v>
          </cell>
        </row>
        <row r="27">
          <cell r="A27" t="str">
            <v>FuerteDirectamenteDirectamente</v>
          </cell>
          <cell r="B27">
            <v>2</v>
          </cell>
        </row>
        <row r="28">
          <cell r="A28" t="str">
            <v>FuerteDirectamenteIndirectamente</v>
          </cell>
          <cell r="B28">
            <v>1</v>
          </cell>
        </row>
        <row r="29">
          <cell r="A29" t="str">
            <v>FuerteDirectamenteNo Disminuye</v>
          </cell>
          <cell r="B29">
            <v>0</v>
          </cell>
        </row>
        <row r="30">
          <cell r="A30" t="str">
            <v>FuerteNo disminuyeDirectamente</v>
          </cell>
          <cell r="B30">
            <v>2</v>
          </cell>
        </row>
        <row r="31">
          <cell r="A31" t="str">
            <v>ModeradoDirectamenteDirectamente</v>
          </cell>
          <cell r="B31">
            <v>1</v>
          </cell>
        </row>
        <row r="32">
          <cell r="A32" t="str">
            <v>ModeradoDirectamenteIndirectamente</v>
          </cell>
          <cell r="B32">
            <v>0</v>
          </cell>
        </row>
        <row r="33">
          <cell r="A33" t="str">
            <v>ModeradoDirectamenteNo disminuye</v>
          </cell>
          <cell r="B33">
            <v>0</v>
          </cell>
        </row>
        <row r="34">
          <cell r="A34" t="str">
            <v>ModeradoNo DisminuyeDirectamente</v>
          </cell>
          <cell r="B34">
            <v>1</v>
          </cell>
        </row>
        <row r="35">
          <cell r="A35" t="str">
            <v>DébilDirectamenteDirectamente</v>
          </cell>
          <cell r="B35">
            <v>0</v>
          </cell>
        </row>
        <row r="36">
          <cell r="A36" t="str">
            <v>DébilDirectamenteIndirectamente</v>
          </cell>
          <cell r="B36">
            <v>0</v>
          </cell>
        </row>
        <row r="37">
          <cell r="A37" t="str">
            <v>DébilDirectamenteNo disminuye</v>
          </cell>
          <cell r="B37">
            <v>0</v>
          </cell>
        </row>
        <row r="38">
          <cell r="A38" t="str">
            <v>DébilNo DisminuyeDirectamente</v>
          </cell>
          <cell r="B38">
            <v>0</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Riesgos"/>
      <sheetName val="Parámetros"/>
    </sheetNames>
    <sheetDataSet>
      <sheetData sheetId="0" refreshError="1"/>
      <sheetData sheetId="1">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Riesgos"/>
      <sheetName val="Parámetros"/>
    </sheetNames>
    <sheetDataSet>
      <sheetData sheetId="0" refreshError="1"/>
      <sheetData sheetId="1">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13">
          <cell r="A13" t="str">
            <v>FuerteDirectamenteDirectamente</v>
          </cell>
          <cell r="B13">
            <v>2</v>
          </cell>
        </row>
        <row r="14">
          <cell r="A14" t="str">
            <v>FuerteDirectamenteIndirectamente</v>
          </cell>
          <cell r="B14">
            <v>2</v>
          </cell>
        </row>
        <row r="15">
          <cell r="A15" t="str">
            <v>FuerteDirectamenteNo Disminuye</v>
          </cell>
          <cell r="B15">
            <v>2</v>
          </cell>
        </row>
        <row r="16">
          <cell r="A16" t="str">
            <v>FuerteNo disminuyeDirectamente</v>
          </cell>
          <cell r="B16">
            <v>0</v>
          </cell>
        </row>
        <row r="17">
          <cell r="A17" t="str">
            <v>ModeradoDirectamenteDirectamente</v>
          </cell>
          <cell r="B17">
            <v>1</v>
          </cell>
        </row>
        <row r="18">
          <cell r="A18" t="str">
            <v>ModeradoDirectamenteIndirectamente</v>
          </cell>
          <cell r="B18">
            <v>1</v>
          </cell>
        </row>
        <row r="19">
          <cell r="A19" t="str">
            <v>ModeradoDirectamenteNo disminuye</v>
          </cell>
          <cell r="B19">
            <v>1</v>
          </cell>
        </row>
        <row r="20">
          <cell r="A20" t="str">
            <v>ModeradoNo DisminuyeDirectamente</v>
          </cell>
          <cell r="B20">
            <v>0</v>
          </cell>
        </row>
        <row r="21">
          <cell r="A21" t="str">
            <v>DébilDirectamenteDirectamente</v>
          </cell>
          <cell r="B21">
            <v>0</v>
          </cell>
        </row>
        <row r="22">
          <cell r="A22" t="str">
            <v>DébilDirectamenteIndirectamente</v>
          </cell>
          <cell r="B22">
            <v>0</v>
          </cell>
        </row>
        <row r="23">
          <cell r="A23" t="str">
            <v>DébilDirectamenteNo disminuye</v>
          </cell>
          <cell r="B23">
            <v>0</v>
          </cell>
        </row>
        <row r="24">
          <cell r="A24" t="str">
            <v>DébilNo DisminuyeDirectamente</v>
          </cell>
          <cell r="B24">
            <v>0</v>
          </cell>
        </row>
        <row r="27">
          <cell r="A27" t="str">
            <v>FuerteDirectamenteDirectamente</v>
          </cell>
          <cell r="B27">
            <v>2</v>
          </cell>
        </row>
        <row r="28">
          <cell r="A28" t="str">
            <v>FuerteDirectamenteIndirectamente</v>
          </cell>
          <cell r="B28">
            <v>1</v>
          </cell>
        </row>
        <row r="29">
          <cell r="A29" t="str">
            <v>FuerteDirectamenteNo Disminuye</v>
          </cell>
          <cell r="B29">
            <v>0</v>
          </cell>
        </row>
        <row r="30">
          <cell r="A30" t="str">
            <v>FuerteNo disminuyeDirectamente</v>
          </cell>
          <cell r="B30">
            <v>2</v>
          </cell>
        </row>
        <row r="31">
          <cell r="A31" t="str">
            <v>ModeradoDirectamenteDirectamente</v>
          </cell>
          <cell r="B31">
            <v>1</v>
          </cell>
        </row>
        <row r="32">
          <cell r="A32" t="str">
            <v>ModeradoDirectamenteIndirectamente</v>
          </cell>
          <cell r="B32">
            <v>0</v>
          </cell>
        </row>
        <row r="33">
          <cell r="A33" t="str">
            <v>ModeradoDirectamenteNo disminuye</v>
          </cell>
          <cell r="B33">
            <v>0</v>
          </cell>
        </row>
        <row r="34">
          <cell r="A34" t="str">
            <v>ModeradoNo DisminuyeDirectamente</v>
          </cell>
          <cell r="B34">
            <v>1</v>
          </cell>
        </row>
        <row r="35">
          <cell r="A35" t="str">
            <v>DébilDirectamenteDirectamente</v>
          </cell>
          <cell r="B35">
            <v>0</v>
          </cell>
        </row>
        <row r="36">
          <cell r="A36" t="str">
            <v>DébilDirectamenteIndirectamente</v>
          </cell>
          <cell r="B36">
            <v>0</v>
          </cell>
        </row>
        <row r="37">
          <cell r="A37" t="str">
            <v>DébilDirectamenteNo disminuye</v>
          </cell>
          <cell r="B37">
            <v>0</v>
          </cell>
        </row>
        <row r="38">
          <cell r="A38" t="str">
            <v>DébilNo DisminuyeDirectamente</v>
          </cell>
          <cell r="B38">
            <v>0</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Financiera"/>
      <sheetName val="Parámetros"/>
    </sheetNames>
    <sheetDataSet>
      <sheetData sheetId="0"/>
      <sheetData sheetId="1">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13">
          <cell r="A13" t="str">
            <v>FuerteDirectamenteDirectamente</v>
          </cell>
          <cell r="B13">
            <v>2</v>
          </cell>
        </row>
        <row r="14">
          <cell r="A14" t="str">
            <v>FuerteDirectamenteIndirectamente</v>
          </cell>
          <cell r="B14">
            <v>2</v>
          </cell>
        </row>
        <row r="15">
          <cell r="A15" t="str">
            <v>FuerteDirectamenteNo Disminuye</v>
          </cell>
          <cell r="B15">
            <v>2</v>
          </cell>
        </row>
        <row r="16">
          <cell r="A16" t="str">
            <v>FuerteNo disminuyeDirectamente</v>
          </cell>
          <cell r="B16">
            <v>0</v>
          </cell>
        </row>
        <row r="17">
          <cell r="A17" t="str">
            <v>ModeradoDirectamenteDirectamente</v>
          </cell>
          <cell r="B17">
            <v>1</v>
          </cell>
        </row>
        <row r="18">
          <cell r="A18" t="str">
            <v>ModeradoDirectamenteIndirectamente</v>
          </cell>
          <cell r="B18">
            <v>1</v>
          </cell>
        </row>
        <row r="19">
          <cell r="A19" t="str">
            <v>ModeradoDirectamenteNo disminuye</v>
          </cell>
          <cell r="B19">
            <v>1</v>
          </cell>
        </row>
        <row r="20">
          <cell r="A20" t="str">
            <v>ModeradoNo DisminuyeDirectamente</v>
          </cell>
          <cell r="B20">
            <v>0</v>
          </cell>
        </row>
        <row r="21">
          <cell r="A21" t="str">
            <v>DébilDirectamenteDirectamente</v>
          </cell>
          <cell r="B21">
            <v>0</v>
          </cell>
        </row>
        <row r="22">
          <cell r="A22" t="str">
            <v>DébilDirectamenteIndirectamente</v>
          </cell>
          <cell r="B22">
            <v>0</v>
          </cell>
        </row>
        <row r="23">
          <cell r="A23" t="str">
            <v>DébilDirectamenteNo disminuye</v>
          </cell>
          <cell r="B23">
            <v>0</v>
          </cell>
        </row>
        <row r="24">
          <cell r="A24" t="str">
            <v>DébilNo DisminuyeDirectamente</v>
          </cell>
          <cell r="B24">
            <v>0</v>
          </cell>
        </row>
        <row r="27">
          <cell r="A27" t="str">
            <v>FuerteDirectamenteDirectamente</v>
          </cell>
          <cell r="B27">
            <v>2</v>
          </cell>
        </row>
        <row r="28">
          <cell r="A28" t="str">
            <v>FuerteDirectamenteIndirectamente</v>
          </cell>
          <cell r="B28">
            <v>1</v>
          </cell>
        </row>
        <row r="29">
          <cell r="A29" t="str">
            <v>FuerteDirectamenteNo Disminuye</v>
          </cell>
          <cell r="B29">
            <v>0</v>
          </cell>
        </row>
        <row r="30">
          <cell r="A30" t="str">
            <v>FuerteNo disminuyeDirectamente</v>
          </cell>
          <cell r="B30">
            <v>2</v>
          </cell>
        </row>
        <row r="31">
          <cell r="A31" t="str">
            <v>ModeradoDirectamenteDirectamente</v>
          </cell>
          <cell r="B31">
            <v>1</v>
          </cell>
        </row>
        <row r="32">
          <cell r="A32" t="str">
            <v>ModeradoDirectamenteIndirectamente</v>
          </cell>
          <cell r="B32">
            <v>0</v>
          </cell>
        </row>
        <row r="33">
          <cell r="A33" t="str">
            <v>ModeradoDirectamenteNo disminuye</v>
          </cell>
          <cell r="B33">
            <v>0</v>
          </cell>
        </row>
        <row r="34">
          <cell r="A34" t="str">
            <v>ModeradoNo DisminuyeDirectamente</v>
          </cell>
          <cell r="B34">
            <v>1</v>
          </cell>
        </row>
        <row r="35">
          <cell r="A35" t="str">
            <v>DébilDirectamenteDirectamente</v>
          </cell>
          <cell r="B35">
            <v>0</v>
          </cell>
        </row>
        <row r="36">
          <cell r="A36" t="str">
            <v>DébilDirectamenteIndirectamente</v>
          </cell>
          <cell r="B36">
            <v>0</v>
          </cell>
        </row>
        <row r="37">
          <cell r="A37" t="str">
            <v>DébilDirectamenteNo disminuye</v>
          </cell>
          <cell r="B37">
            <v>0</v>
          </cell>
        </row>
        <row r="38">
          <cell r="A38" t="str">
            <v>DébilNo DisminuyeDirectamente</v>
          </cell>
          <cell r="B38">
            <v>0</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Riesgos"/>
      <sheetName val="Parámetros"/>
    </sheetNames>
    <sheetDataSet>
      <sheetData sheetId="0" refreshError="1"/>
      <sheetData sheetId="1">
        <row r="2">
          <cell r="A2" t="str">
            <v>FuerteFuerte</v>
          </cell>
        </row>
        <row r="27">
          <cell r="A27" t="str">
            <v>FuerteDirectamenteDirectamente</v>
          </cell>
          <cell r="B27">
            <v>2</v>
          </cell>
        </row>
        <row r="28">
          <cell r="A28" t="str">
            <v>FuerteDirectamenteIndirectamente</v>
          </cell>
          <cell r="B28">
            <v>1</v>
          </cell>
        </row>
        <row r="29">
          <cell r="A29" t="str">
            <v>FuerteDirectamenteNo Disminuye</v>
          </cell>
          <cell r="B29">
            <v>0</v>
          </cell>
        </row>
        <row r="30">
          <cell r="A30" t="str">
            <v>FuerteNo disminuyeDirectamente</v>
          </cell>
          <cell r="B30">
            <v>2</v>
          </cell>
        </row>
        <row r="31">
          <cell r="A31" t="str">
            <v>ModeradoDirectamenteDirectamente</v>
          </cell>
          <cell r="B31">
            <v>1</v>
          </cell>
        </row>
        <row r="32">
          <cell r="A32" t="str">
            <v>ModeradoDirectamenteIndirectamente</v>
          </cell>
          <cell r="B32">
            <v>0</v>
          </cell>
        </row>
        <row r="33">
          <cell r="A33" t="str">
            <v>ModeradoDirectamenteNo disminuye</v>
          </cell>
          <cell r="B33">
            <v>0</v>
          </cell>
        </row>
        <row r="34">
          <cell r="A34" t="str">
            <v>ModeradoNo DisminuyeDirectamente</v>
          </cell>
          <cell r="B34">
            <v>1</v>
          </cell>
        </row>
        <row r="35">
          <cell r="A35" t="str">
            <v>DébilDirectamenteDirectamente</v>
          </cell>
          <cell r="B35">
            <v>0</v>
          </cell>
        </row>
        <row r="36">
          <cell r="A36" t="str">
            <v>DébilDirectamenteIndirectamente</v>
          </cell>
          <cell r="B36">
            <v>0</v>
          </cell>
        </row>
        <row r="37">
          <cell r="A37" t="str">
            <v>DébilDirectamenteNo disminuye</v>
          </cell>
          <cell r="B37">
            <v>0</v>
          </cell>
        </row>
        <row r="38">
          <cell r="A38" t="str">
            <v>DébilNo DisminuyeDirectamente</v>
          </cell>
          <cell r="B38">
            <v>0</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0"/>
  <sheetViews>
    <sheetView workbookViewId="0"/>
  </sheetViews>
  <sheetFormatPr baseColWidth="10" defaultRowHeight="14.4" x14ac:dyDescent="0.3"/>
  <cols>
    <col min="1" max="1" width="36.6640625" bestFit="1" customWidth="1"/>
    <col min="2" max="2" width="14.6640625" bestFit="1" customWidth="1"/>
  </cols>
  <sheetData>
    <row r="1" spans="1:7" x14ac:dyDescent="0.3">
      <c r="A1" s="3" t="s">
        <v>84</v>
      </c>
    </row>
    <row r="2" spans="1:7" x14ac:dyDescent="0.3">
      <c r="A2" t="s">
        <v>85</v>
      </c>
      <c r="B2" t="s">
        <v>44</v>
      </c>
      <c r="E2">
        <v>15</v>
      </c>
      <c r="F2">
        <v>15</v>
      </c>
      <c r="G2">
        <v>10</v>
      </c>
    </row>
    <row r="3" spans="1:7" x14ac:dyDescent="0.3">
      <c r="A3" t="s">
        <v>86</v>
      </c>
      <c r="B3" t="s">
        <v>43</v>
      </c>
      <c r="E3">
        <v>0</v>
      </c>
      <c r="F3">
        <v>10</v>
      </c>
      <c r="G3">
        <v>5</v>
      </c>
    </row>
    <row r="4" spans="1:7" x14ac:dyDescent="0.3">
      <c r="A4" t="s">
        <v>87</v>
      </c>
      <c r="B4" t="s">
        <v>31</v>
      </c>
      <c r="F4">
        <v>0</v>
      </c>
      <c r="G4">
        <v>0</v>
      </c>
    </row>
    <row r="5" spans="1:7" x14ac:dyDescent="0.3">
      <c r="A5" s="1" t="s">
        <v>88</v>
      </c>
      <c r="B5" t="s">
        <v>43</v>
      </c>
    </row>
    <row r="6" spans="1:7" x14ac:dyDescent="0.3">
      <c r="A6" t="s">
        <v>89</v>
      </c>
      <c r="B6" t="s">
        <v>43</v>
      </c>
    </row>
    <row r="7" spans="1:7" x14ac:dyDescent="0.3">
      <c r="A7" s="1" t="s">
        <v>90</v>
      </c>
      <c r="B7" t="s">
        <v>31</v>
      </c>
    </row>
    <row r="8" spans="1:7" x14ac:dyDescent="0.3">
      <c r="A8" t="s">
        <v>91</v>
      </c>
      <c r="B8" t="s">
        <v>31</v>
      </c>
    </row>
    <row r="9" spans="1:7" x14ac:dyDescent="0.3">
      <c r="A9" s="1" t="s">
        <v>92</v>
      </c>
      <c r="B9" t="s">
        <v>31</v>
      </c>
    </row>
    <row r="10" spans="1:7" x14ac:dyDescent="0.3">
      <c r="A10" t="s">
        <v>93</v>
      </c>
      <c r="B10" t="s">
        <v>31</v>
      </c>
    </row>
    <row r="12" spans="1:7" x14ac:dyDescent="0.3">
      <c r="A12" s="3" t="s">
        <v>10</v>
      </c>
    </row>
    <row r="13" spans="1:7" x14ac:dyDescent="0.3">
      <c r="A13" t="s">
        <v>94</v>
      </c>
      <c r="B13">
        <v>2</v>
      </c>
    </row>
    <row r="14" spans="1:7" x14ac:dyDescent="0.3">
      <c r="A14" t="s">
        <v>95</v>
      </c>
      <c r="B14">
        <v>2</v>
      </c>
    </row>
    <row r="15" spans="1:7" x14ac:dyDescent="0.3">
      <c r="A15" t="s">
        <v>96</v>
      </c>
      <c r="B15">
        <v>2</v>
      </c>
    </row>
    <row r="16" spans="1:7" x14ac:dyDescent="0.3">
      <c r="A16" t="s">
        <v>97</v>
      </c>
      <c r="B16">
        <v>0</v>
      </c>
    </row>
    <row r="17" spans="1:2" x14ac:dyDescent="0.3">
      <c r="A17" t="s">
        <v>98</v>
      </c>
      <c r="B17">
        <v>1</v>
      </c>
    </row>
    <row r="18" spans="1:2" x14ac:dyDescent="0.3">
      <c r="A18" t="s">
        <v>99</v>
      </c>
      <c r="B18">
        <v>1</v>
      </c>
    </row>
    <row r="19" spans="1:2" x14ac:dyDescent="0.3">
      <c r="A19" t="s">
        <v>100</v>
      </c>
      <c r="B19">
        <v>1</v>
      </c>
    </row>
    <row r="20" spans="1:2" x14ac:dyDescent="0.3">
      <c r="A20" t="s">
        <v>101</v>
      </c>
      <c r="B20">
        <v>0</v>
      </c>
    </row>
    <row r="21" spans="1:2" x14ac:dyDescent="0.3">
      <c r="A21" t="s">
        <v>102</v>
      </c>
      <c r="B21">
        <v>0</v>
      </c>
    </row>
    <row r="22" spans="1:2" x14ac:dyDescent="0.3">
      <c r="A22" t="s">
        <v>103</v>
      </c>
      <c r="B22">
        <v>0</v>
      </c>
    </row>
    <row r="23" spans="1:2" x14ac:dyDescent="0.3">
      <c r="A23" t="s">
        <v>104</v>
      </c>
      <c r="B23">
        <v>0</v>
      </c>
    </row>
    <row r="24" spans="1:2" x14ac:dyDescent="0.3">
      <c r="A24" t="s">
        <v>105</v>
      </c>
      <c r="B24">
        <v>0</v>
      </c>
    </row>
    <row r="26" spans="1:2" x14ac:dyDescent="0.3">
      <c r="A26" s="3" t="s">
        <v>11</v>
      </c>
    </row>
    <row r="27" spans="1:2" x14ac:dyDescent="0.3">
      <c r="A27" t="s">
        <v>94</v>
      </c>
      <c r="B27">
        <v>2</v>
      </c>
    </row>
    <row r="28" spans="1:2" x14ac:dyDescent="0.3">
      <c r="A28" t="s">
        <v>95</v>
      </c>
      <c r="B28">
        <v>1</v>
      </c>
    </row>
    <row r="29" spans="1:2" x14ac:dyDescent="0.3">
      <c r="A29" t="s">
        <v>96</v>
      </c>
      <c r="B29">
        <v>0</v>
      </c>
    </row>
    <row r="30" spans="1:2" x14ac:dyDescent="0.3">
      <c r="A30" t="s">
        <v>97</v>
      </c>
      <c r="B30">
        <v>2</v>
      </c>
    </row>
    <row r="31" spans="1:2" x14ac:dyDescent="0.3">
      <c r="A31" t="s">
        <v>98</v>
      </c>
      <c r="B31">
        <v>1</v>
      </c>
    </row>
    <row r="32" spans="1:2" x14ac:dyDescent="0.3">
      <c r="A32" t="s">
        <v>99</v>
      </c>
      <c r="B32">
        <v>0</v>
      </c>
    </row>
    <row r="33" spans="1:2" x14ac:dyDescent="0.3">
      <c r="A33" t="s">
        <v>100</v>
      </c>
      <c r="B33">
        <v>0</v>
      </c>
    </row>
    <row r="34" spans="1:2" x14ac:dyDescent="0.3">
      <c r="A34" t="s">
        <v>101</v>
      </c>
      <c r="B34">
        <v>1</v>
      </c>
    </row>
    <row r="35" spans="1:2" x14ac:dyDescent="0.3">
      <c r="A35" t="s">
        <v>102</v>
      </c>
      <c r="B35">
        <v>0</v>
      </c>
    </row>
    <row r="36" spans="1:2" x14ac:dyDescent="0.3">
      <c r="A36" t="s">
        <v>103</v>
      </c>
      <c r="B36">
        <v>0</v>
      </c>
    </row>
    <row r="37" spans="1:2" x14ac:dyDescent="0.3">
      <c r="A37" t="s">
        <v>104</v>
      </c>
      <c r="B37">
        <v>0</v>
      </c>
    </row>
    <row r="38" spans="1:2" x14ac:dyDescent="0.3">
      <c r="A38" t="s">
        <v>105</v>
      </c>
      <c r="B38">
        <v>0</v>
      </c>
    </row>
    <row r="40" spans="1:2" x14ac:dyDescent="0.3">
      <c r="A40" t="s">
        <v>27</v>
      </c>
    </row>
    <row r="41" spans="1:2" x14ac:dyDescent="0.3">
      <c r="A41" t="s">
        <v>32</v>
      </c>
    </row>
    <row r="42" spans="1:2" x14ac:dyDescent="0.3">
      <c r="A42" t="s">
        <v>106</v>
      </c>
    </row>
    <row r="43" spans="1:2" x14ac:dyDescent="0.3">
      <c r="A43" t="s">
        <v>70</v>
      </c>
    </row>
    <row r="44" spans="1:2" x14ac:dyDescent="0.3">
      <c r="A44" t="s">
        <v>80</v>
      </c>
    </row>
    <row r="47" spans="1:2" x14ac:dyDescent="0.3">
      <c r="A47" t="s">
        <v>107</v>
      </c>
    </row>
    <row r="48" spans="1:2" x14ac:dyDescent="0.3">
      <c r="A48" t="s">
        <v>28</v>
      </c>
    </row>
    <row r="49" spans="1:2" x14ac:dyDescent="0.3">
      <c r="A49" t="s">
        <v>62</v>
      </c>
    </row>
    <row r="50" spans="1:2" x14ac:dyDescent="0.3">
      <c r="A50" t="s">
        <v>108</v>
      </c>
    </row>
    <row r="51" spans="1:2" x14ac:dyDescent="0.3">
      <c r="A51" t="s">
        <v>109</v>
      </c>
    </row>
    <row r="55" spans="1:2" x14ac:dyDescent="0.3">
      <c r="A55" s="3" t="s">
        <v>110</v>
      </c>
    </row>
    <row r="56" spans="1:2" x14ac:dyDescent="0.3">
      <c r="A56" t="s">
        <v>111</v>
      </c>
      <c r="B56" t="s">
        <v>112</v>
      </c>
    </row>
    <row r="57" spans="1:2" x14ac:dyDescent="0.3">
      <c r="A57" t="s">
        <v>113</v>
      </c>
      <c r="B57" t="s">
        <v>114</v>
      </c>
    </row>
    <row r="58" spans="1:2" x14ac:dyDescent="0.3">
      <c r="A58" t="s">
        <v>115</v>
      </c>
      <c r="B58" t="s">
        <v>62</v>
      </c>
    </row>
    <row r="59" spans="1:2" x14ac:dyDescent="0.3">
      <c r="A59" t="s">
        <v>116</v>
      </c>
      <c r="B59" t="s">
        <v>117</v>
      </c>
    </row>
    <row r="60" spans="1:2" x14ac:dyDescent="0.3">
      <c r="A60" t="s">
        <v>118</v>
      </c>
      <c r="B60" t="s">
        <v>119</v>
      </c>
    </row>
    <row r="61" spans="1:2" x14ac:dyDescent="0.3">
      <c r="A61" t="s">
        <v>120</v>
      </c>
      <c r="B61" t="s">
        <v>114</v>
      </c>
    </row>
    <row r="62" spans="1:2" x14ac:dyDescent="0.3">
      <c r="A62" t="s">
        <v>121</v>
      </c>
      <c r="B62" t="s">
        <v>122</v>
      </c>
    </row>
    <row r="63" spans="1:2" x14ac:dyDescent="0.3">
      <c r="A63" t="s">
        <v>123</v>
      </c>
      <c r="B63" t="s">
        <v>124</v>
      </c>
    </row>
    <row r="64" spans="1:2" x14ac:dyDescent="0.3">
      <c r="A64" t="s">
        <v>125</v>
      </c>
      <c r="B64" t="s">
        <v>71</v>
      </c>
    </row>
    <row r="65" spans="1:2" x14ac:dyDescent="0.3">
      <c r="A65" t="s">
        <v>126</v>
      </c>
      <c r="B65" t="s">
        <v>127</v>
      </c>
    </row>
    <row r="66" spans="1:2" x14ac:dyDescent="0.3">
      <c r="A66" t="s">
        <v>128</v>
      </c>
      <c r="B66" t="s">
        <v>129</v>
      </c>
    </row>
    <row r="67" spans="1:2" x14ac:dyDescent="0.3">
      <c r="A67" t="s">
        <v>130</v>
      </c>
      <c r="B67" t="s">
        <v>124</v>
      </c>
    </row>
    <row r="68" spans="1:2" x14ac:dyDescent="0.3">
      <c r="A68" t="s">
        <v>131</v>
      </c>
      <c r="B68" t="s">
        <v>132</v>
      </c>
    </row>
    <row r="69" spans="1:2" x14ac:dyDescent="0.3">
      <c r="A69" t="s">
        <v>133</v>
      </c>
      <c r="B69" t="s">
        <v>134</v>
      </c>
    </row>
    <row r="70" spans="1:2" x14ac:dyDescent="0.3">
      <c r="A70" t="s">
        <v>135</v>
      </c>
      <c r="B70" t="s">
        <v>63</v>
      </c>
    </row>
    <row r="71" spans="1:2" x14ac:dyDescent="0.3">
      <c r="A71" t="s">
        <v>136</v>
      </c>
      <c r="B71" t="s">
        <v>137</v>
      </c>
    </row>
    <row r="72" spans="1:2" x14ac:dyDescent="0.3">
      <c r="A72" t="s">
        <v>138</v>
      </c>
      <c r="B72" t="s">
        <v>71</v>
      </c>
    </row>
    <row r="73" spans="1:2" x14ac:dyDescent="0.3">
      <c r="A73" t="s">
        <v>139</v>
      </c>
      <c r="B73" t="s">
        <v>140</v>
      </c>
    </row>
    <row r="74" spans="1:2" x14ac:dyDescent="0.3">
      <c r="A74" t="s">
        <v>141</v>
      </c>
      <c r="B74" t="s">
        <v>33</v>
      </c>
    </row>
    <row r="75" spans="1:2" x14ac:dyDescent="0.3">
      <c r="A75" t="s">
        <v>142</v>
      </c>
      <c r="B75" t="s">
        <v>29</v>
      </c>
    </row>
    <row r="76" spans="1:2" x14ac:dyDescent="0.3">
      <c r="A76" t="s">
        <v>143</v>
      </c>
      <c r="B76" t="s">
        <v>119</v>
      </c>
    </row>
    <row r="77" spans="1:2" x14ac:dyDescent="0.3">
      <c r="A77" t="s">
        <v>144</v>
      </c>
      <c r="B77" t="s">
        <v>145</v>
      </c>
    </row>
    <row r="78" spans="1:2" x14ac:dyDescent="0.3">
      <c r="A78" t="s">
        <v>146</v>
      </c>
      <c r="B78" t="s">
        <v>63</v>
      </c>
    </row>
    <row r="79" spans="1:2" x14ac:dyDescent="0.3">
      <c r="A79" t="s">
        <v>147</v>
      </c>
      <c r="B79" t="s">
        <v>29</v>
      </c>
    </row>
    <row r="80" spans="1:2" x14ac:dyDescent="0.3">
      <c r="A80" t="s">
        <v>148</v>
      </c>
      <c r="B80" t="s">
        <v>149</v>
      </c>
    </row>
    <row r="83" spans="1:2" ht="57.6" x14ac:dyDescent="0.3">
      <c r="A83" s="4" t="s">
        <v>82</v>
      </c>
      <c r="B83" s="4" t="s">
        <v>150</v>
      </c>
    </row>
    <row r="84" spans="1:2" x14ac:dyDescent="0.3">
      <c r="A84" s="1" t="s">
        <v>46</v>
      </c>
      <c r="B84" t="s">
        <v>46</v>
      </c>
    </row>
    <row r="85" spans="1:2" x14ac:dyDescent="0.3">
      <c r="A85" t="s">
        <v>45</v>
      </c>
      <c r="B85" t="s">
        <v>79</v>
      </c>
    </row>
    <row r="86" spans="1:2" x14ac:dyDescent="0.3">
      <c r="B86" t="s">
        <v>45</v>
      </c>
    </row>
    <row r="88" spans="1:2" x14ac:dyDescent="0.3">
      <c r="A88" s="3" t="s">
        <v>9</v>
      </c>
    </row>
    <row r="89" spans="1:2" x14ac:dyDescent="0.3">
      <c r="A89" t="s">
        <v>72</v>
      </c>
    </row>
    <row r="90" spans="1:2" x14ac:dyDescent="0.3">
      <c r="A90" t="s">
        <v>37</v>
      </c>
    </row>
    <row r="92" spans="1:2" x14ac:dyDescent="0.3">
      <c r="A92" s="5" t="s">
        <v>13</v>
      </c>
    </row>
    <row r="93" spans="1:2" x14ac:dyDescent="0.3">
      <c r="A93" s="1" t="s">
        <v>151</v>
      </c>
    </row>
    <row r="94" spans="1:2" x14ac:dyDescent="0.3">
      <c r="A94" t="s">
        <v>34</v>
      </c>
    </row>
    <row r="95" spans="1:2" x14ac:dyDescent="0.3">
      <c r="A95" t="s">
        <v>152</v>
      </c>
    </row>
    <row r="96" spans="1:2" x14ac:dyDescent="0.3">
      <c r="A96" t="s">
        <v>153</v>
      </c>
    </row>
    <row r="98" spans="1:1" x14ac:dyDescent="0.3">
      <c r="A98" s="3" t="s">
        <v>154</v>
      </c>
    </row>
    <row r="99" spans="1:1" x14ac:dyDescent="0.3">
      <c r="A99" t="s">
        <v>155</v>
      </c>
    </row>
    <row r="100" spans="1:1" x14ac:dyDescent="0.3">
      <c r="A100" t="s">
        <v>156</v>
      </c>
    </row>
    <row r="101" spans="1:1" x14ac:dyDescent="0.3">
      <c r="A101" t="s">
        <v>19</v>
      </c>
    </row>
    <row r="102" spans="1:1" x14ac:dyDescent="0.3">
      <c r="A102" t="s">
        <v>157</v>
      </c>
    </row>
    <row r="103" spans="1:1" x14ac:dyDescent="0.3">
      <c r="A103" t="s">
        <v>158</v>
      </c>
    </row>
    <row r="104" spans="1:1" x14ac:dyDescent="0.3">
      <c r="A104" t="s">
        <v>159</v>
      </c>
    </row>
    <row r="105" spans="1:1" x14ac:dyDescent="0.3">
      <c r="A105" t="s">
        <v>160</v>
      </c>
    </row>
    <row r="106" spans="1:1" x14ac:dyDescent="0.3">
      <c r="A106" t="s">
        <v>161</v>
      </c>
    </row>
    <row r="107" spans="1:1" x14ac:dyDescent="0.3">
      <c r="A107" t="s">
        <v>162</v>
      </c>
    </row>
    <row r="108" spans="1:1" x14ac:dyDescent="0.3">
      <c r="A108" t="s">
        <v>163</v>
      </c>
    </row>
    <row r="109" spans="1:1" x14ac:dyDescent="0.3">
      <c r="A109" t="s">
        <v>164</v>
      </c>
    </row>
    <row r="110" spans="1:1" x14ac:dyDescent="0.3">
      <c r="A110" t="s">
        <v>165</v>
      </c>
    </row>
    <row r="111" spans="1:1" x14ac:dyDescent="0.3">
      <c r="A111" t="s">
        <v>166</v>
      </c>
    </row>
    <row r="112" spans="1:1" x14ac:dyDescent="0.3">
      <c r="A112" t="s">
        <v>167</v>
      </c>
    </row>
    <row r="113" spans="1:1" x14ac:dyDescent="0.3">
      <c r="A113" t="s">
        <v>168</v>
      </c>
    </row>
    <row r="114" spans="1:1" x14ac:dyDescent="0.3">
      <c r="A114" t="s">
        <v>169</v>
      </c>
    </row>
    <row r="115" spans="1:1" x14ac:dyDescent="0.3">
      <c r="A115" t="s">
        <v>170</v>
      </c>
    </row>
    <row r="117" spans="1:1" x14ac:dyDescent="0.3">
      <c r="A117" t="s">
        <v>171</v>
      </c>
    </row>
    <row r="118" spans="1:1" x14ac:dyDescent="0.3">
      <c r="A118" t="s">
        <v>44</v>
      </c>
    </row>
    <row r="119" spans="1:1" x14ac:dyDescent="0.3">
      <c r="A119" t="s">
        <v>43</v>
      </c>
    </row>
    <row r="120" spans="1:1" x14ac:dyDescent="0.3">
      <c r="A120" t="s">
        <v>31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I48"/>
  <sheetViews>
    <sheetView showGridLines="0" tabSelected="1" topLeftCell="A2" zoomScale="83" zoomScaleNormal="83" workbookViewId="0">
      <pane ySplit="2" topLeftCell="A4" activePane="bottomLeft" state="frozen"/>
      <selection activeCell="A3" sqref="A3"/>
      <selection pane="bottomLeft" activeCell="A4" sqref="A4:A5"/>
    </sheetView>
  </sheetViews>
  <sheetFormatPr baseColWidth="10" defaultColWidth="0" defaultRowHeight="14.4" outlineLevelCol="2" x14ac:dyDescent="0.3"/>
  <cols>
    <col min="1" max="1" width="21.88671875" style="47" customWidth="1"/>
    <col min="2" max="2" width="30.6640625" style="47" customWidth="1"/>
    <col min="3" max="3" width="12.5546875" style="47" customWidth="1"/>
    <col min="4" max="4" width="20.44140625" style="47" customWidth="1"/>
    <col min="5" max="5" width="14.33203125" style="47" customWidth="1"/>
    <col min="6" max="6" width="23" style="47" customWidth="1"/>
    <col min="7" max="7" width="44.88671875" style="47" customWidth="1"/>
    <col min="8" max="8" width="35.109375" style="47" customWidth="1"/>
    <col min="9" max="9" width="16.109375" style="47" customWidth="1"/>
    <col min="10" max="10" width="16.88671875" style="47" customWidth="1"/>
    <col min="11" max="11" width="17.109375" style="47" customWidth="1"/>
    <col min="12" max="12" width="15.6640625" style="47" customWidth="1"/>
    <col min="13" max="13" width="27.6640625" style="47" customWidth="1"/>
    <col min="14" max="14" width="22.109375" style="47" customWidth="1"/>
    <col min="15" max="15" width="9.6640625" style="47" customWidth="1"/>
    <col min="16" max="16" width="29.88671875" style="47" customWidth="1"/>
    <col min="17" max="17" width="29.6640625" style="47" customWidth="1"/>
    <col min="18" max="18" width="31.88671875" style="47" customWidth="1"/>
    <col min="19" max="19" width="27" style="47" customWidth="1"/>
    <col min="20" max="25" width="9.5546875" style="47" customWidth="1" outlineLevel="2"/>
    <col min="26" max="26" width="16.5546875" style="47" customWidth="1" outlineLevel="2"/>
    <col min="27" max="27" width="8.109375" style="47" customWidth="1" outlineLevel="1"/>
    <col min="28" max="28" width="31.109375" style="47" customWidth="1" outlineLevel="1"/>
    <col min="29" max="29" width="39.33203125" style="47" customWidth="1" outlineLevel="1"/>
    <col min="30" max="30" width="22.5546875" style="47" customWidth="1" outlineLevel="1"/>
    <col min="31" max="31" width="15.109375" style="47" customWidth="1" outlineLevel="1"/>
    <col min="32" max="32" width="37.6640625" style="47" customWidth="1" outlineLevel="1"/>
    <col min="33" max="33" width="25.6640625" style="47" customWidth="1" outlineLevel="1"/>
    <col min="34" max="34" width="23.44140625" style="47" customWidth="1" outlineLevel="1"/>
    <col min="35" max="35" width="19.109375" style="47" customWidth="1" outlineLevel="1"/>
    <col min="36" max="36" width="17.33203125" style="47" customWidth="1" outlineLevel="1"/>
    <col min="37" max="37" width="29.44140625" style="47" customWidth="1"/>
    <col min="38" max="38" width="23.33203125" style="47" customWidth="1"/>
    <col min="39" max="39" width="21.44140625" style="47" customWidth="1"/>
    <col min="40" max="40" width="0.109375" style="47" customWidth="1"/>
    <col min="41" max="41" width="29.44140625" style="47" customWidth="1"/>
    <col min="42" max="42" width="15.88671875" style="47" customWidth="1"/>
    <col min="43" max="43" width="20" style="48" customWidth="1"/>
    <col min="44" max="44" width="24.33203125" style="47" customWidth="1"/>
    <col min="45" max="45" width="23.33203125" style="47" customWidth="1"/>
    <col min="46" max="46" width="20.109375" style="164" customWidth="1"/>
    <col min="47" max="47" width="137.5546875" style="105" customWidth="1"/>
    <col min="48" max="48" width="130.44140625" style="47" customWidth="1"/>
    <col min="49" max="49" width="129.6640625" style="166" customWidth="1"/>
    <col min="50" max="1023" width="0" style="47" hidden="1" customWidth="1"/>
    <col min="1024" max="16384" width="11.44140625" style="47" hidden="1"/>
  </cols>
  <sheetData>
    <row r="1" spans="1:1022" ht="26.25" customHeight="1" x14ac:dyDescent="0.3">
      <c r="AW1" s="164"/>
    </row>
    <row r="2" spans="1:1022" ht="60" customHeight="1" thickBot="1" x14ac:dyDescent="0.35">
      <c r="A2" s="163"/>
      <c r="B2" s="163"/>
      <c r="C2" s="163"/>
      <c r="D2" s="163"/>
      <c r="E2" s="163"/>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2"/>
      <c r="AR2" s="81"/>
      <c r="AS2" s="81"/>
      <c r="AT2" s="169"/>
      <c r="AU2" s="189" t="s">
        <v>611</v>
      </c>
      <c r="AV2" s="190"/>
      <c r="AW2" s="191" t="s">
        <v>612</v>
      </c>
    </row>
    <row r="3" spans="1:1022" ht="54" customHeight="1" thickBot="1" x14ac:dyDescent="0.35">
      <c r="A3" s="83" t="s">
        <v>0</v>
      </c>
      <c r="B3" s="84" t="s">
        <v>2</v>
      </c>
      <c r="C3" s="84" t="s">
        <v>3</v>
      </c>
      <c r="D3" s="84" t="s">
        <v>4</v>
      </c>
      <c r="E3" s="84" t="s">
        <v>5</v>
      </c>
      <c r="F3" s="84" t="s">
        <v>6</v>
      </c>
      <c r="G3" s="84" t="s">
        <v>7</v>
      </c>
      <c r="H3" s="84" t="s">
        <v>216</v>
      </c>
      <c r="I3" s="84" t="s">
        <v>613</v>
      </c>
      <c r="J3" s="84" t="s">
        <v>614</v>
      </c>
      <c r="K3" s="84" t="s">
        <v>8</v>
      </c>
      <c r="L3" s="84" t="s">
        <v>9</v>
      </c>
      <c r="M3" s="84" t="s">
        <v>615</v>
      </c>
      <c r="N3" s="84" t="s">
        <v>616</v>
      </c>
      <c r="O3" s="84" t="s">
        <v>617</v>
      </c>
      <c r="P3" s="84" t="s">
        <v>618</v>
      </c>
      <c r="Q3" s="84" t="s">
        <v>619</v>
      </c>
      <c r="R3" s="84" t="s">
        <v>620</v>
      </c>
      <c r="S3" s="84" t="s">
        <v>621</v>
      </c>
      <c r="T3" s="85" t="s">
        <v>622</v>
      </c>
      <c r="U3" s="85" t="s">
        <v>623</v>
      </c>
      <c r="V3" s="85" t="s">
        <v>624</v>
      </c>
      <c r="W3" s="85" t="s">
        <v>625</v>
      </c>
      <c r="X3" s="85" t="s">
        <v>626</v>
      </c>
      <c r="Y3" s="85" t="s">
        <v>627</v>
      </c>
      <c r="Z3" s="85" t="s">
        <v>628</v>
      </c>
      <c r="AA3" s="85" t="s">
        <v>83</v>
      </c>
      <c r="AB3" s="84" t="s">
        <v>629</v>
      </c>
      <c r="AC3" s="84" t="s">
        <v>630</v>
      </c>
      <c r="AD3" s="84" t="s">
        <v>219</v>
      </c>
      <c r="AE3" s="84" t="s">
        <v>631</v>
      </c>
      <c r="AF3" s="84" t="s">
        <v>632</v>
      </c>
      <c r="AG3" s="84" t="s">
        <v>633</v>
      </c>
      <c r="AH3" s="84" t="s">
        <v>634</v>
      </c>
      <c r="AI3" s="84" t="s">
        <v>10</v>
      </c>
      <c r="AJ3" s="84" t="s">
        <v>11</v>
      </c>
      <c r="AK3" s="84" t="s">
        <v>635</v>
      </c>
      <c r="AL3" s="84" t="s">
        <v>636</v>
      </c>
      <c r="AM3" s="84" t="s">
        <v>12</v>
      </c>
      <c r="AN3" s="84" t="s">
        <v>13</v>
      </c>
      <c r="AO3" s="84" t="s">
        <v>14</v>
      </c>
      <c r="AP3" s="84" t="s">
        <v>15</v>
      </c>
      <c r="AQ3" s="84" t="s">
        <v>16</v>
      </c>
      <c r="AR3" s="84" t="s">
        <v>280</v>
      </c>
      <c r="AS3" s="84" t="s">
        <v>281</v>
      </c>
      <c r="AT3" s="182" t="s">
        <v>282</v>
      </c>
      <c r="AU3" s="187" t="s">
        <v>715</v>
      </c>
      <c r="AV3" s="188" t="s">
        <v>716</v>
      </c>
      <c r="AW3" s="191"/>
    </row>
    <row r="4" spans="1:1022" ht="409.5" customHeight="1" x14ac:dyDescent="0.3">
      <c r="A4" s="282" t="s">
        <v>19</v>
      </c>
      <c r="B4" s="78" t="s">
        <v>274</v>
      </c>
      <c r="C4" s="78" t="s">
        <v>67</v>
      </c>
      <c r="D4" s="78" t="s">
        <v>275</v>
      </c>
      <c r="E4" s="78" t="s">
        <v>24</v>
      </c>
      <c r="F4" s="78" t="s">
        <v>299</v>
      </c>
      <c r="G4" s="78" t="s">
        <v>173</v>
      </c>
      <c r="H4" s="86" t="s">
        <v>285</v>
      </c>
      <c r="I4" s="78" t="s">
        <v>70</v>
      </c>
      <c r="J4" s="78" t="s">
        <v>62</v>
      </c>
      <c r="K4" s="79" t="str">
        <f>IFERROR(VLOOKUP(CONCATENATE(I4,J4),Parámetro!$A$56:$B$80,2,FALSE),"-")</f>
        <v>Moderado (6)</v>
      </c>
      <c r="L4" s="78" t="s">
        <v>72</v>
      </c>
      <c r="M4" s="64" t="s">
        <v>276</v>
      </c>
      <c r="N4" s="80" t="s">
        <v>289</v>
      </c>
      <c r="O4" s="78" t="s">
        <v>291</v>
      </c>
      <c r="P4" s="78" t="s">
        <v>300</v>
      </c>
      <c r="Q4" s="80" t="s">
        <v>283</v>
      </c>
      <c r="R4" s="80" t="s">
        <v>284</v>
      </c>
      <c r="S4" s="80" t="s">
        <v>286</v>
      </c>
      <c r="T4" s="78">
        <v>15</v>
      </c>
      <c r="U4" s="78">
        <v>15</v>
      </c>
      <c r="V4" s="78">
        <v>15</v>
      </c>
      <c r="W4" s="78">
        <v>15</v>
      </c>
      <c r="X4" s="78">
        <v>15</v>
      </c>
      <c r="Y4" s="78">
        <v>15</v>
      </c>
      <c r="Z4" s="78">
        <v>10</v>
      </c>
      <c r="AA4" s="78">
        <f t="shared" ref="AA4:AA6" si="0">SUM(T4:Z4)</f>
        <v>100</v>
      </c>
      <c r="AB4" s="78" t="s">
        <v>44</v>
      </c>
      <c r="AC4" s="78" t="s">
        <v>44</v>
      </c>
      <c r="AD4" s="78" t="str">
        <f>IFERROR(VLOOKUP(CONCATENATE(AB4,AC4),Parámetro!$A$2:$B$10,2,FALSE),"-")</f>
        <v>Fuerte</v>
      </c>
      <c r="AE4" s="78">
        <v>100</v>
      </c>
      <c r="AF4" s="78" t="s">
        <v>44</v>
      </c>
      <c r="AG4" s="78" t="s">
        <v>46</v>
      </c>
      <c r="AH4" s="78" t="s">
        <v>45</v>
      </c>
      <c r="AI4" s="78">
        <v>2</v>
      </c>
      <c r="AJ4" s="78">
        <v>0</v>
      </c>
      <c r="AK4" s="64" t="s">
        <v>80</v>
      </c>
      <c r="AL4" s="64" t="s">
        <v>62</v>
      </c>
      <c r="AM4" s="87" t="str">
        <f>IFERROR(VLOOKUP(CONCATENATE(AK4,AL4),Parámetro!$A$56:$B$80,2,FALSE),"-")</f>
        <v>Moderado (3)</v>
      </c>
      <c r="AN4" s="78" t="s">
        <v>34</v>
      </c>
      <c r="AO4" s="78" t="s">
        <v>278</v>
      </c>
      <c r="AP4" s="80" t="s">
        <v>279</v>
      </c>
      <c r="AQ4" s="88" t="s">
        <v>292</v>
      </c>
      <c r="AR4" s="78" t="s">
        <v>293</v>
      </c>
      <c r="AS4" s="284" t="s">
        <v>298</v>
      </c>
      <c r="AT4" s="133" t="s">
        <v>643</v>
      </c>
      <c r="AU4" s="138" t="s">
        <v>717</v>
      </c>
      <c r="AV4" s="167" t="s">
        <v>718</v>
      </c>
      <c r="AW4" s="184" t="s">
        <v>742</v>
      </c>
    </row>
    <row r="5" spans="1:1022" ht="332.25" customHeight="1" x14ac:dyDescent="0.3">
      <c r="A5" s="283"/>
      <c r="B5" s="49" t="s">
        <v>274</v>
      </c>
      <c r="C5" s="49" t="s">
        <v>67</v>
      </c>
      <c r="D5" s="49" t="s">
        <v>275</v>
      </c>
      <c r="E5" s="49" t="s">
        <v>24</v>
      </c>
      <c r="F5" s="51" t="s">
        <v>288</v>
      </c>
      <c r="G5" s="49" t="s">
        <v>175</v>
      </c>
      <c r="H5" s="69" t="s">
        <v>172</v>
      </c>
      <c r="I5" s="49" t="s">
        <v>70</v>
      </c>
      <c r="J5" s="49" t="s">
        <v>62</v>
      </c>
      <c r="K5" s="50" t="str">
        <f>IFERROR(VLOOKUP(CONCATENATE(I5,J5),Parámetro!$A$56:$B$80,2,FALSE),"-")</f>
        <v>Moderado (6)</v>
      </c>
      <c r="L5" s="49" t="s">
        <v>72</v>
      </c>
      <c r="M5" s="49" t="s">
        <v>276</v>
      </c>
      <c r="N5" s="51" t="s">
        <v>277</v>
      </c>
      <c r="O5" s="51" t="s">
        <v>290</v>
      </c>
      <c r="P5" s="49" t="s">
        <v>294</v>
      </c>
      <c r="Q5" s="51" t="s">
        <v>287</v>
      </c>
      <c r="R5" s="49" t="s">
        <v>295</v>
      </c>
      <c r="S5" s="51" t="s">
        <v>296</v>
      </c>
      <c r="T5" s="49">
        <v>15</v>
      </c>
      <c r="U5" s="49">
        <v>15</v>
      </c>
      <c r="V5" s="49">
        <v>15</v>
      </c>
      <c r="W5" s="49">
        <v>15</v>
      </c>
      <c r="X5" s="49">
        <v>15</v>
      </c>
      <c r="Y5" s="49">
        <v>15</v>
      </c>
      <c r="Z5" s="49">
        <v>10</v>
      </c>
      <c r="AA5" s="49">
        <f t="shared" si="0"/>
        <v>100</v>
      </c>
      <c r="AB5" s="49" t="s">
        <v>44</v>
      </c>
      <c r="AC5" s="49" t="s">
        <v>44</v>
      </c>
      <c r="AD5" s="49" t="str">
        <f>IFERROR(VLOOKUP(CONCATENATE(AB5,AC5),Parámetro!$A$2:$B$10,2,FALSE),"-")</f>
        <v>Fuerte</v>
      </c>
      <c r="AE5" s="49">
        <v>100</v>
      </c>
      <c r="AF5" s="49" t="s">
        <v>44</v>
      </c>
      <c r="AG5" s="49" t="s">
        <v>46</v>
      </c>
      <c r="AH5" s="49" t="s">
        <v>45</v>
      </c>
      <c r="AI5" s="49">
        <v>2</v>
      </c>
      <c r="AJ5" s="49">
        <v>0</v>
      </c>
      <c r="AK5" s="49" t="s">
        <v>80</v>
      </c>
      <c r="AL5" s="49" t="s">
        <v>62</v>
      </c>
      <c r="AM5" s="89" t="str">
        <f>IFERROR(VLOOKUP(CONCATENATE(AK5,AL5),Parámetro!$A$56:$B$80,2,FALSE),"-")</f>
        <v>Moderado (3)</v>
      </c>
      <c r="AN5" s="49" t="s">
        <v>34</v>
      </c>
      <c r="AO5" s="49" t="s">
        <v>719</v>
      </c>
      <c r="AP5" s="51" t="s">
        <v>297</v>
      </c>
      <c r="AQ5" s="90" t="s">
        <v>292</v>
      </c>
      <c r="AR5" s="51" t="s">
        <v>637</v>
      </c>
      <c r="AS5" s="285"/>
      <c r="AT5" s="139" t="s">
        <v>301</v>
      </c>
      <c r="AU5" s="138" t="s">
        <v>644</v>
      </c>
      <c r="AV5" s="167" t="s">
        <v>645</v>
      </c>
      <c r="AW5" s="184" t="s">
        <v>720</v>
      </c>
    </row>
    <row r="6" spans="1:1022" s="95" customFormat="1" ht="274.5" customHeight="1" x14ac:dyDescent="0.3">
      <c r="A6" s="286" t="s">
        <v>157</v>
      </c>
      <c r="B6" s="267" t="s">
        <v>182</v>
      </c>
      <c r="C6" s="265" t="s">
        <v>67</v>
      </c>
      <c r="D6" s="287" t="s">
        <v>275</v>
      </c>
      <c r="E6" s="193" t="s">
        <v>24</v>
      </c>
      <c r="F6" s="193" t="s">
        <v>649</v>
      </c>
      <c r="G6" s="194" t="s">
        <v>648</v>
      </c>
      <c r="H6" s="267" t="s">
        <v>302</v>
      </c>
      <c r="I6" s="193" t="s">
        <v>106</v>
      </c>
      <c r="J6" s="193" t="s">
        <v>28</v>
      </c>
      <c r="K6" s="288" t="str">
        <f>VLOOKUP(CONCATENATE(I6,J6),[1]Parámetros!$A$56:$B$80,2,FALSE)</f>
        <v>Extremo (12)</v>
      </c>
      <c r="L6" s="265" t="s">
        <v>37</v>
      </c>
      <c r="M6" s="265" t="s">
        <v>721</v>
      </c>
      <c r="N6" s="265" t="s">
        <v>303</v>
      </c>
      <c r="O6" s="265" t="s">
        <v>174</v>
      </c>
      <c r="P6" s="266" t="s">
        <v>304</v>
      </c>
      <c r="Q6" s="194" t="s">
        <v>305</v>
      </c>
      <c r="R6" s="267" t="s">
        <v>306</v>
      </c>
      <c r="S6" s="267" t="s">
        <v>307</v>
      </c>
      <c r="T6" s="263">
        <v>15</v>
      </c>
      <c r="U6" s="263">
        <v>15</v>
      </c>
      <c r="V6" s="263">
        <v>15</v>
      </c>
      <c r="W6" s="263">
        <v>10</v>
      </c>
      <c r="X6" s="263">
        <v>15</v>
      </c>
      <c r="Y6" s="263">
        <v>15</v>
      </c>
      <c r="Z6" s="263">
        <v>10</v>
      </c>
      <c r="AA6" s="263">
        <f t="shared" si="0"/>
        <v>95</v>
      </c>
      <c r="AB6" s="263" t="s">
        <v>43</v>
      </c>
      <c r="AC6" s="263" t="s">
        <v>44</v>
      </c>
      <c r="AD6" s="263" t="str">
        <f>VLOOKUP(CONCATENATE(AB6,AC6),[1]Parámetros!$A$2:$B$10,2,FALSE)</f>
        <v>Moderado</v>
      </c>
      <c r="AE6" s="263">
        <v>50</v>
      </c>
      <c r="AF6" s="263" t="s">
        <v>43</v>
      </c>
      <c r="AG6" s="263" t="s">
        <v>45</v>
      </c>
      <c r="AH6" s="263" t="s">
        <v>308</v>
      </c>
      <c r="AI6" s="263">
        <v>0</v>
      </c>
      <c r="AJ6" s="263">
        <v>0</v>
      </c>
      <c r="AK6" s="263" t="s">
        <v>106</v>
      </c>
      <c r="AL6" s="263" t="s">
        <v>28</v>
      </c>
      <c r="AM6" s="270" t="str">
        <f>VLOOKUP(CONCATENATE(AK6,AL6),[1]Parámetros!$A$56:$B$80,2,FALSE)</f>
        <v>Extremo (12)</v>
      </c>
      <c r="AN6" s="265" t="s">
        <v>34</v>
      </c>
      <c r="AO6" s="271" t="s">
        <v>309</v>
      </c>
      <c r="AP6" s="266" t="s">
        <v>310</v>
      </c>
      <c r="AQ6" s="272" t="s">
        <v>292</v>
      </c>
      <c r="AR6" s="193" t="s">
        <v>311</v>
      </c>
      <c r="AS6" s="194" t="s">
        <v>722</v>
      </c>
      <c r="AT6" s="195" t="s">
        <v>312</v>
      </c>
      <c r="AU6" s="206" t="s">
        <v>646</v>
      </c>
      <c r="AV6" s="208" t="s">
        <v>647</v>
      </c>
      <c r="AW6" s="210" t="s">
        <v>723</v>
      </c>
    </row>
    <row r="7" spans="1:1022" s="95" customFormat="1" ht="118.5" customHeight="1" x14ac:dyDescent="0.3">
      <c r="A7" s="286"/>
      <c r="B7" s="267"/>
      <c r="C7" s="265"/>
      <c r="D7" s="287"/>
      <c r="E7" s="193"/>
      <c r="F7" s="193"/>
      <c r="G7" s="194"/>
      <c r="H7" s="267"/>
      <c r="I7" s="193"/>
      <c r="J7" s="193"/>
      <c r="K7" s="288"/>
      <c r="L7" s="265"/>
      <c r="M7" s="265"/>
      <c r="N7" s="265"/>
      <c r="O7" s="265"/>
      <c r="P7" s="266"/>
      <c r="Q7" s="194"/>
      <c r="R7" s="267"/>
      <c r="S7" s="267"/>
      <c r="T7" s="263"/>
      <c r="U7" s="263"/>
      <c r="V7" s="263"/>
      <c r="W7" s="263"/>
      <c r="X7" s="263"/>
      <c r="Y7" s="263"/>
      <c r="Z7" s="263"/>
      <c r="AA7" s="263"/>
      <c r="AB7" s="263"/>
      <c r="AC7" s="263"/>
      <c r="AD7" s="263"/>
      <c r="AE7" s="263"/>
      <c r="AF7" s="263"/>
      <c r="AG7" s="263"/>
      <c r="AH7" s="263"/>
      <c r="AI7" s="263"/>
      <c r="AJ7" s="263"/>
      <c r="AK7" s="263"/>
      <c r="AL7" s="263"/>
      <c r="AM7" s="270"/>
      <c r="AN7" s="265"/>
      <c r="AO7" s="271"/>
      <c r="AP7" s="266"/>
      <c r="AQ7" s="272"/>
      <c r="AR7" s="193"/>
      <c r="AS7" s="194"/>
      <c r="AT7" s="195"/>
      <c r="AU7" s="207"/>
      <c r="AV7" s="209"/>
      <c r="AW7" s="211"/>
    </row>
    <row r="8" spans="1:1022" s="95" customFormat="1" ht="190.5" customHeight="1" x14ac:dyDescent="0.3">
      <c r="A8" s="276" t="s">
        <v>158</v>
      </c>
      <c r="B8" s="124"/>
      <c r="C8" s="123"/>
      <c r="D8" s="128"/>
      <c r="E8" s="109"/>
      <c r="F8" s="268" t="s">
        <v>314</v>
      </c>
      <c r="G8" s="268" t="s">
        <v>315</v>
      </c>
      <c r="H8" s="268" t="s">
        <v>316</v>
      </c>
      <c r="I8" s="109"/>
      <c r="J8" s="109"/>
      <c r="K8" s="278" t="str">
        <f>VLOOKUP(CONCATENATE(I9,J9),[2]Parámetros!$A$56:$B$80,2,FALSE)</f>
        <v>Moderado (6)</v>
      </c>
      <c r="L8" s="268" t="s">
        <v>72</v>
      </c>
      <c r="M8" s="268" t="s">
        <v>317</v>
      </c>
      <c r="N8" s="268" t="s">
        <v>318</v>
      </c>
      <c r="O8" s="268" t="s">
        <v>319</v>
      </c>
      <c r="P8" s="268" t="s">
        <v>320</v>
      </c>
      <c r="Q8" s="268" t="s">
        <v>321</v>
      </c>
      <c r="R8" s="268" t="s">
        <v>322</v>
      </c>
      <c r="S8" s="268" t="s">
        <v>323</v>
      </c>
      <c r="T8" s="121"/>
      <c r="U8" s="121"/>
      <c r="V8" s="121"/>
      <c r="W8" s="121"/>
      <c r="X8" s="121"/>
      <c r="Y8" s="121"/>
      <c r="Z8" s="121"/>
      <c r="AA8" s="121"/>
      <c r="AB8" s="121"/>
      <c r="AC8" s="121"/>
      <c r="AD8" s="121"/>
      <c r="AE8" s="121"/>
      <c r="AF8" s="121"/>
      <c r="AG8" s="121"/>
      <c r="AH8" s="121"/>
      <c r="AI8" s="121"/>
      <c r="AJ8" s="121"/>
      <c r="AK8" s="121"/>
      <c r="AL8" s="121"/>
      <c r="AM8" s="291" t="str">
        <f>VLOOKUP(CONCATENATE(AK9,AL9),[2]Parámetros!$A$56:$B$80,2,FALSE)</f>
        <v>Moderado (3)</v>
      </c>
      <c r="AN8" s="123"/>
      <c r="AO8" s="293" t="s">
        <v>324</v>
      </c>
      <c r="AP8" s="295" t="s">
        <v>724</v>
      </c>
      <c r="AQ8" s="297">
        <v>44545</v>
      </c>
      <c r="AR8" s="299" t="s">
        <v>325</v>
      </c>
      <c r="AS8" s="299" t="s">
        <v>326</v>
      </c>
      <c r="AT8" s="268" t="s">
        <v>327</v>
      </c>
      <c r="AU8" s="268" t="s">
        <v>650</v>
      </c>
      <c r="AV8" s="301" t="s">
        <v>650</v>
      </c>
      <c r="AW8" s="196" t="s">
        <v>743</v>
      </c>
    </row>
    <row r="9" spans="1:1022" s="96" customFormat="1" ht="229.5" customHeight="1" x14ac:dyDescent="0.3">
      <c r="A9" s="277"/>
      <c r="B9" s="125" t="s">
        <v>182</v>
      </c>
      <c r="C9" s="125" t="s">
        <v>67</v>
      </c>
      <c r="D9" s="126" t="s">
        <v>313</v>
      </c>
      <c r="E9" s="125" t="s">
        <v>24</v>
      </c>
      <c r="F9" s="269"/>
      <c r="G9" s="269"/>
      <c r="H9" s="269"/>
      <c r="I9" s="125" t="s">
        <v>70</v>
      </c>
      <c r="J9" s="125" t="s">
        <v>62</v>
      </c>
      <c r="K9" s="279"/>
      <c r="L9" s="269"/>
      <c r="M9" s="269"/>
      <c r="N9" s="269"/>
      <c r="O9" s="269"/>
      <c r="P9" s="269"/>
      <c r="Q9" s="269"/>
      <c r="R9" s="269"/>
      <c r="S9" s="269"/>
      <c r="T9" s="52">
        <v>15</v>
      </c>
      <c r="U9" s="52">
        <v>15</v>
      </c>
      <c r="V9" s="52">
        <v>15</v>
      </c>
      <c r="W9" s="52">
        <v>15</v>
      </c>
      <c r="X9" s="52">
        <v>15</v>
      </c>
      <c r="Y9" s="52">
        <v>15</v>
      </c>
      <c r="Z9" s="52">
        <v>10</v>
      </c>
      <c r="AA9" s="52">
        <f>SUM(T9:Z9)</f>
        <v>100</v>
      </c>
      <c r="AB9" s="52" t="s">
        <v>44</v>
      </c>
      <c r="AC9" s="52" t="s">
        <v>44</v>
      </c>
      <c r="AD9" s="52" t="str">
        <f>VLOOKUP(CONCATENATE(AB9,AC9),[2]Parámetros!$A$2:$B$10,2,FALSE)</f>
        <v>Fuerte</v>
      </c>
      <c r="AE9" s="52">
        <v>100</v>
      </c>
      <c r="AF9" s="52" t="s">
        <v>44</v>
      </c>
      <c r="AG9" s="52" t="s">
        <v>46</v>
      </c>
      <c r="AH9" s="52" t="s">
        <v>45</v>
      </c>
      <c r="AI9" s="52">
        <f>VLOOKUP(CONCATENATE(AF9,AG9,AH9),[2]Parámetros!$A$13:$B$24,2,FALSE)</f>
        <v>2</v>
      </c>
      <c r="AJ9" s="52">
        <v>0</v>
      </c>
      <c r="AK9" s="127" t="s">
        <v>80</v>
      </c>
      <c r="AL9" s="127" t="s">
        <v>62</v>
      </c>
      <c r="AM9" s="292"/>
      <c r="AN9" s="127" t="s">
        <v>34</v>
      </c>
      <c r="AO9" s="294"/>
      <c r="AP9" s="296"/>
      <c r="AQ9" s="298"/>
      <c r="AR9" s="300"/>
      <c r="AS9" s="300"/>
      <c r="AT9" s="269"/>
      <c r="AU9" s="269"/>
      <c r="AV9" s="302"/>
      <c r="AW9" s="197"/>
      <c r="AX9" s="53"/>
      <c r="AY9" s="53"/>
      <c r="AZ9" s="53"/>
      <c r="BA9" s="53"/>
      <c r="BB9" s="53"/>
      <c r="BC9" s="53"/>
      <c r="BD9" s="53"/>
      <c r="BE9" s="53"/>
      <c r="BF9" s="53"/>
      <c r="BG9" s="53"/>
      <c r="BH9" s="53"/>
      <c r="BI9" s="53"/>
      <c r="BJ9" s="53"/>
      <c r="BK9" s="53"/>
      <c r="BL9" s="53"/>
      <c r="BM9" s="53"/>
    </row>
    <row r="10" spans="1:1022" s="96" customFormat="1" ht="210.75" customHeight="1" x14ac:dyDescent="0.3">
      <c r="A10" s="273" t="s">
        <v>159</v>
      </c>
      <c r="B10" s="274" t="s">
        <v>182</v>
      </c>
      <c r="C10" s="274" t="s">
        <v>67</v>
      </c>
      <c r="D10" s="275" t="s">
        <v>275</v>
      </c>
      <c r="E10" s="274" t="s">
        <v>24</v>
      </c>
      <c r="F10" s="110" t="s">
        <v>328</v>
      </c>
      <c r="G10" s="54" t="s">
        <v>671</v>
      </c>
      <c r="H10" s="127" t="s">
        <v>316</v>
      </c>
      <c r="I10" s="125" t="s">
        <v>32</v>
      </c>
      <c r="J10" s="125" t="s">
        <v>62</v>
      </c>
      <c r="K10" s="91" t="str">
        <f>VLOOKUP(CONCATENATE(I10,J10),[3]Parámetros!$A$56:$B$80,2,FALSE)</f>
        <v>Alto (12)</v>
      </c>
      <c r="L10" s="127" t="s">
        <v>72</v>
      </c>
      <c r="M10" s="127" t="s">
        <v>329</v>
      </c>
      <c r="N10" s="127" t="s">
        <v>330</v>
      </c>
      <c r="O10" s="127" t="s">
        <v>331</v>
      </c>
      <c r="P10" s="110" t="s">
        <v>332</v>
      </c>
      <c r="Q10" s="110" t="s">
        <v>672</v>
      </c>
      <c r="R10" s="110" t="s">
        <v>333</v>
      </c>
      <c r="S10" s="110" t="s">
        <v>334</v>
      </c>
      <c r="T10" s="127">
        <v>15</v>
      </c>
      <c r="U10" s="127">
        <v>15</v>
      </c>
      <c r="V10" s="127">
        <v>15</v>
      </c>
      <c r="W10" s="127">
        <v>15</v>
      </c>
      <c r="X10" s="127">
        <v>15</v>
      </c>
      <c r="Y10" s="127">
        <v>15</v>
      </c>
      <c r="Z10" s="127">
        <v>10</v>
      </c>
      <c r="AA10" s="127">
        <f>SUM(T10:Z10)</f>
        <v>100</v>
      </c>
      <c r="AB10" s="54" t="s">
        <v>44</v>
      </c>
      <c r="AC10" s="127" t="s">
        <v>44</v>
      </c>
      <c r="AD10" s="127" t="str">
        <f>VLOOKUP(CONCATENATE(AB10,AC10),[3]Parámetros!$A$2:$B$10,2,FALSE)</f>
        <v>Fuerte</v>
      </c>
      <c r="AE10" s="54">
        <v>100</v>
      </c>
      <c r="AF10" s="54" t="s">
        <v>44</v>
      </c>
      <c r="AG10" s="127" t="s">
        <v>46</v>
      </c>
      <c r="AH10" s="127" t="s">
        <v>79</v>
      </c>
      <c r="AI10" s="127">
        <f>VLOOKUP(CONCATENATE(AF10,AG10,AH10),[3]Parámetros!$A$13:$B$24,2,FALSE)</f>
        <v>2</v>
      </c>
      <c r="AJ10" s="127">
        <v>0</v>
      </c>
      <c r="AK10" s="127" t="s">
        <v>70</v>
      </c>
      <c r="AL10" s="127" t="s">
        <v>62</v>
      </c>
      <c r="AM10" s="92" t="str">
        <f>VLOOKUP(CONCATENATE(AK10,AL10),[3]Parámetros!$A$56:$B$80,2,FALSE)</f>
        <v>Moderado (6)</v>
      </c>
      <c r="AN10" s="127" t="s">
        <v>34</v>
      </c>
      <c r="AO10" s="68" t="s">
        <v>335</v>
      </c>
      <c r="AP10" s="127" t="s">
        <v>336</v>
      </c>
      <c r="AQ10" s="93">
        <v>44545</v>
      </c>
      <c r="AR10" s="125" t="s">
        <v>337</v>
      </c>
      <c r="AS10" s="274" t="s">
        <v>326</v>
      </c>
      <c r="AT10" s="139" t="s">
        <v>338</v>
      </c>
      <c r="AU10" s="198" t="s">
        <v>651</v>
      </c>
      <c r="AV10" s="200" t="s">
        <v>652</v>
      </c>
      <c r="AW10" s="185" t="s">
        <v>732</v>
      </c>
      <c r="AX10" s="53"/>
      <c r="AY10" s="53"/>
      <c r="AZ10" s="53"/>
      <c r="BA10" s="53"/>
      <c r="BB10" s="53"/>
      <c r="BC10" s="53"/>
      <c r="BD10" s="53"/>
      <c r="BE10" s="53"/>
      <c r="BF10" s="53"/>
      <c r="BG10" s="53"/>
      <c r="BH10" s="53"/>
      <c r="BI10" s="53"/>
      <c r="BJ10" s="53"/>
      <c r="BK10" s="53"/>
      <c r="BL10" s="53"/>
      <c r="BM10" s="53"/>
    </row>
    <row r="11" spans="1:1022" s="96" customFormat="1" ht="243.75" customHeight="1" x14ac:dyDescent="0.3">
      <c r="A11" s="273"/>
      <c r="B11" s="274"/>
      <c r="C11" s="274"/>
      <c r="D11" s="275"/>
      <c r="E11" s="274"/>
      <c r="F11" s="54" t="s">
        <v>339</v>
      </c>
      <c r="G11" s="54" t="s">
        <v>340</v>
      </c>
      <c r="H11" s="125" t="s">
        <v>341</v>
      </c>
      <c r="I11" s="126" t="s">
        <v>342</v>
      </c>
      <c r="J11" s="126" t="s">
        <v>343</v>
      </c>
      <c r="K11" s="94" t="s">
        <v>344</v>
      </c>
      <c r="L11" s="126" t="s">
        <v>345</v>
      </c>
      <c r="M11" s="127" t="s">
        <v>329</v>
      </c>
      <c r="N11" s="125" t="s">
        <v>346</v>
      </c>
      <c r="O11" s="125" t="s">
        <v>347</v>
      </c>
      <c r="P11" s="125" t="s">
        <v>673</v>
      </c>
      <c r="Q11" s="54" t="s">
        <v>674</v>
      </c>
      <c r="R11" s="125" t="s">
        <v>675</v>
      </c>
      <c r="S11" s="125" t="s">
        <v>348</v>
      </c>
      <c r="T11" s="126">
        <v>15</v>
      </c>
      <c r="U11" s="126">
        <v>15</v>
      </c>
      <c r="V11" s="126">
        <v>15</v>
      </c>
      <c r="W11" s="126">
        <v>15</v>
      </c>
      <c r="X11" s="126">
        <v>15</v>
      </c>
      <c r="Y11" s="126">
        <v>15</v>
      </c>
      <c r="Z11" s="126">
        <v>5</v>
      </c>
      <c r="AA11" s="126">
        <v>95</v>
      </c>
      <c r="AB11" s="126" t="s">
        <v>349</v>
      </c>
      <c r="AC11" s="126" t="s">
        <v>349</v>
      </c>
      <c r="AD11" s="126" t="s">
        <v>349</v>
      </c>
      <c r="AE11" s="126">
        <v>50</v>
      </c>
      <c r="AF11" s="126" t="s">
        <v>349</v>
      </c>
      <c r="AG11" s="126" t="s">
        <v>350</v>
      </c>
      <c r="AH11" s="126" t="s">
        <v>351</v>
      </c>
      <c r="AI11" s="126">
        <v>1</v>
      </c>
      <c r="AJ11" s="126">
        <v>0</v>
      </c>
      <c r="AK11" s="127" t="s">
        <v>80</v>
      </c>
      <c r="AL11" s="126" t="s">
        <v>343</v>
      </c>
      <c r="AM11" s="94" t="s">
        <v>62</v>
      </c>
      <c r="AN11" s="125" t="s">
        <v>34</v>
      </c>
      <c r="AO11" s="125" t="s">
        <v>676</v>
      </c>
      <c r="AP11" s="125" t="s">
        <v>352</v>
      </c>
      <c r="AQ11" s="55" t="s">
        <v>353</v>
      </c>
      <c r="AR11" s="125" t="s">
        <v>354</v>
      </c>
      <c r="AS11" s="274"/>
      <c r="AT11" s="139" t="s">
        <v>677</v>
      </c>
      <c r="AU11" s="199"/>
      <c r="AV11" s="201"/>
      <c r="AW11" s="184" t="s">
        <v>744</v>
      </c>
      <c r="AX11" s="97"/>
      <c r="AY11" s="97"/>
      <c r="AZ11" s="97"/>
      <c r="BA11" s="97"/>
      <c r="BB11" s="97"/>
      <c r="BC11" s="97"/>
      <c r="BD11" s="97"/>
      <c r="BE11" s="97"/>
      <c r="BF11" s="97"/>
      <c r="BG11" s="97"/>
      <c r="BH11" s="97"/>
      <c r="BI11" s="97"/>
      <c r="BJ11" s="97"/>
      <c r="BK11" s="97"/>
      <c r="BL11" s="97"/>
      <c r="BM11" s="97"/>
    </row>
    <row r="12" spans="1:1022" s="57" customFormat="1" ht="366" customHeight="1" x14ac:dyDescent="0.3">
      <c r="A12" s="103" t="s">
        <v>156</v>
      </c>
      <c r="B12" s="114" t="s">
        <v>66</v>
      </c>
      <c r="C12" s="114" t="s">
        <v>67</v>
      </c>
      <c r="D12" s="115" t="s">
        <v>275</v>
      </c>
      <c r="E12" s="122" t="s">
        <v>24</v>
      </c>
      <c r="F12" s="111" t="s">
        <v>355</v>
      </c>
      <c r="G12" s="111" t="s">
        <v>356</v>
      </c>
      <c r="H12" s="111" t="s">
        <v>357</v>
      </c>
      <c r="I12" s="119" t="s">
        <v>80</v>
      </c>
      <c r="J12" s="119" t="s">
        <v>343</v>
      </c>
      <c r="K12" s="120" t="s">
        <v>343</v>
      </c>
      <c r="L12" s="111" t="s">
        <v>72</v>
      </c>
      <c r="M12" s="111" t="s">
        <v>358</v>
      </c>
      <c r="N12" s="111" t="s">
        <v>359</v>
      </c>
      <c r="O12" s="111" t="s">
        <v>360</v>
      </c>
      <c r="P12" s="111" t="s">
        <v>361</v>
      </c>
      <c r="Q12" s="111" t="s">
        <v>678</v>
      </c>
      <c r="R12" s="111" t="s">
        <v>362</v>
      </c>
      <c r="S12" s="111" t="s">
        <v>363</v>
      </c>
      <c r="T12" s="114">
        <v>15</v>
      </c>
      <c r="U12" s="114">
        <v>15</v>
      </c>
      <c r="V12" s="114">
        <v>15</v>
      </c>
      <c r="W12" s="114">
        <v>15</v>
      </c>
      <c r="X12" s="114">
        <v>15</v>
      </c>
      <c r="Y12" s="114">
        <v>15</v>
      </c>
      <c r="Z12" s="114">
        <v>10</v>
      </c>
      <c r="AA12" s="114">
        <f>SUM(T12:Z12)</f>
        <v>100</v>
      </c>
      <c r="AB12" s="114" t="s">
        <v>44</v>
      </c>
      <c r="AC12" s="114" t="s">
        <v>44</v>
      </c>
      <c r="AD12" s="114" t="str">
        <f>VLOOKUP(CONCATENATE(AB12,AC12),[4]Parámetros!$A$2:$B$10,2,0)</f>
        <v>Fuerte</v>
      </c>
      <c r="AE12" s="114">
        <v>100</v>
      </c>
      <c r="AF12" s="114" t="s">
        <v>43</v>
      </c>
      <c r="AG12" s="114" t="s">
        <v>46</v>
      </c>
      <c r="AH12" s="114" t="s">
        <v>45</v>
      </c>
      <c r="AI12" s="114">
        <v>1</v>
      </c>
      <c r="AJ12" s="114">
        <f>VLOOKUP(CONCATENATE(AF12,AG12,AH12),[4]Parámetros!$A$27:$B$38,2,0)</f>
        <v>0</v>
      </c>
      <c r="AK12" s="114" t="s">
        <v>80</v>
      </c>
      <c r="AL12" s="114" t="s">
        <v>343</v>
      </c>
      <c r="AM12" s="94" t="s">
        <v>62</v>
      </c>
      <c r="AN12" s="114" t="s">
        <v>34</v>
      </c>
      <c r="AO12" s="70" t="s">
        <v>364</v>
      </c>
      <c r="AP12" s="71" t="s">
        <v>365</v>
      </c>
      <c r="AQ12" s="114" t="s">
        <v>366</v>
      </c>
      <c r="AR12" s="72" t="s">
        <v>367</v>
      </c>
      <c r="AS12" s="122" t="s">
        <v>368</v>
      </c>
      <c r="AT12" s="139" t="s">
        <v>369</v>
      </c>
      <c r="AU12" s="104" t="s">
        <v>679</v>
      </c>
      <c r="AV12" s="168" t="s">
        <v>680</v>
      </c>
      <c r="AW12" s="186" t="s">
        <v>657</v>
      </c>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c r="CK12" s="56"/>
      <c r="CL12" s="56"/>
      <c r="CM12" s="56"/>
      <c r="CN12" s="56"/>
      <c r="CO12" s="56"/>
      <c r="CP12" s="56"/>
    </row>
    <row r="13" spans="1:1022" s="98" customFormat="1" ht="191.4" customHeight="1" x14ac:dyDescent="0.3">
      <c r="A13" s="107" t="s">
        <v>160</v>
      </c>
      <c r="B13" s="116" t="s">
        <v>182</v>
      </c>
      <c r="C13" s="58" t="s">
        <v>67</v>
      </c>
      <c r="D13" s="117" t="s">
        <v>275</v>
      </c>
      <c r="E13" s="116" t="s">
        <v>24</v>
      </c>
      <c r="F13" s="118" t="s">
        <v>370</v>
      </c>
      <c r="G13" s="118" t="s">
        <v>371</v>
      </c>
      <c r="H13" s="118" t="s">
        <v>372</v>
      </c>
      <c r="I13" s="116" t="s">
        <v>373</v>
      </c>
      <c r="J13" s="116" t="s">
        <v>374</v>
      </c>
      <c r="K13" s="59" t="s">
        <v>375</v>
      </c>
      <c r="L13" s="116" t="s">
        <v>37</v>
      </c>
      <c r="M13" s="116" t="s">
        <v>376</v>
      </c>
      <c r="N13" s="116" t="s">
        <v>377</v>
      </c>
      <c r="O13" s="116" t="s">
        <v>378</v>
      </c>
      <c r="P13" s="118" t="s">
        <v>379</v>
      </c>
      <c r="Q13" s="116" t="s">
        <v>659</v>
      </c>
      <c r="R13" s="118" t="s">
        <v>380</v>
      </c>
      <c r="S13" s="118" t="s">
        <v>381</v>
      </c>
      <c r="T13" s="58">
        <v>15</v>
      </c>
      <c r="U13" s="58">
        <v>15</v>
      </c>
      <c r="V13" s="58">
        <v>15</v>
      </c>
      <c r="W13" s="58">
        <v>10</v>
      </c>
      <c r="X13" s="58">
        <v>15</v>
      </c>
      <c r="Y13" s="58">
        <v>15</v>
      </c>
      <c r="Z13" s="58">
        <v>10</v>
      </c>
      <c r="AA13" s="112">
        <f t="shared" ref="AA13" si="1">SUM(T13:Z13)</f>
        <v>95</v>
      </c>
      <c r="AB13" s="58" t="s">
        <v>43</v>
      </c>
      <c r="AC13" s="58" t="s">
        <v>44</v>
      </c>
      <c r="AD13" s="58" t="s">
        <v>43</v>
      </c>
      <c r="AE13" s="58">
        <v>50</v>
      </c>
      <c r="AF13" s="58" t="s">
        <v>43</v>
      </c>
      <c r="AG13" s="58" t="s">
        <v>46</v>
      </c>
      <c r="AH13" s="58" t="s">
        <v>382</v>
      </c>
      <c r="AI13" s="58">
        <v>1</v>
      </c>
      <c r="AJ13" s="58">
        <v>0</v>
      </c>
      <c r="AK13" s="117" t="s">
        <v>383</v>
      </c>
      <c r="AL13" s="117" t="s">
        <v>374</v>
      </c>
      <c r="AM13" s="60" t="s">
        <v>384</v>
      </c>
      <c r="AN13" s="110" t="s">
        <v>34</v>
      </c>
      <c r="AO13" s="110" t="s">
        <v>385</v>
      </c>
      <c r="AP13" s="110" t="s">
        <v>386</v>
      </c>
      <c r="AQ13" s="110" t="s">
        <v>292</v>
      </c>
      <c r="AR13" s="110" t="s">
        <v>681</v>
      </c>
      <c r="AS13" s="118" t="s">
        <v>387</v>
      </c>
      <c r="AT13" s="140" t="s">
        <v>638</v>
      </c>
      <c r="AU13" s="140" t="s">
        <v>682</v>
      </c>
      <c r="AV13" s="167" t="s">
        <v>658</v>
      </c>
      <c r="AW13" s="184" t="s">
        <v>733</v>
      </c>
    </row>
    <row r="14" spans="1:1022" s="57" customFormat="1" ht="367.5" customHeight="1" x14ac:dyDescent="0.3">
      <c r="A14" s="108" t="s">
        <v>161</v>
      </c>
      <c r="B14" s="122" t="s">
        <v>182</v>
      </c>
      <c r="C14" s="114" t="s">
        <v>67</v>
      </c>
      <c r="D14" s="115" t="s">
        <v>275</v>
      </c>
      <c r="E14" s="122" t="s">
        <v>24</v>
      </c>
      <c r="F14" s="114" t="s">
        <v>596</v>
      </c>
      <c r="G14" s="111" t="s">
        <v>639</v>
      </c>
      <c r="H14" s="114" t="s">
        <v>388</v>
      </c>
      <c r="I14" s="122" t="s">
        <v>80</v>
      </c>
      <c r="J14" s="122" t="s">
        <v>28</v>
      </c>
      <c r="K14" s="120" t="str">
        <f>VLOOKUP(CONCATENATE(I14,J14),[5]Parámetros!$A$56:$B$80,2,0)</f>
        <v>Alto (4)</v>
      </c>
      <c r="L14" s="114" t="s">
        <v>72</v>
      </c>
      <c r="M14" s="114" t="s">
        <v>389</v>
      </c>
      <c r="N14" s="122" t="s">
        <v>390</v>
      </c>
      <c r="O14" s="119" t="s">
        <v>391</v>
      </c>
      <c r="P14" s="119" t="s">
        <v>392</v>
      </c>
      <c r="Q14" s="119" t="s">
        <v>683</v>
      </c>
      <c r="R14" s="73" t="s">
        <v>393</v>
      </c>
      <c r="S14" s="122" t="s">
        <v>394</v>
      </c>
      <c r="T14" s="115">
        <v>15</v>
      </c>
      <c r="U14" s="115">
        <v>15</v>
      </c>
      <c r="V14" s="115">
        <v>15</v>
      </c>
      <c r="W14" s="115">
        <v>15</v>
      </c>
      <c r="X14" s="115">
        <v>15</v>
      </c>
      <c r="Y14" s="115">
        <v>15</v>
      </c>
      <c r="Z14" s="74">
        <v>0</v>
      </c>
      <c r="AA14" s="114">
        <f>SUM(T14:Z14)</f>
        <v>90</v>
      </c>
      <c r="AB14" s="114" t="s">
        <v>349</v>
      </c>
      <c r="AC14" s="114" t="s">
        <v>44</v>
      </c>
      <c r="AD14" s="114" t="s">
        <v>43</v>
      </c>
      <c r="AE14" s="114">
        <v>50</v>
      </c>
      <c r="AF14" s="114" t="s">
        <v>43</v>
      </c>
      <c r="AG14" s="114" t="s">
        <v>46</v>
      </c>
      <c r="AH14" s="114" t="s">
        <v>45</v>
      </c>
      <c r="AI14" s="114">
        <f>VLOOKUP(CONCATENATE(AF14,AG14,AH14),[5]Parámetros!$A$13:$B$24,2,0)</f>
        <v>1</v>
      </c>
      <c r="AJ14" s="114">
        <f>VLOOKUP(CONCATENATE(AF14,AG14,AH14),[5]Parámetros!$A$27:$B$38,2,0)</f>
        <v>0</v>
      </c>
      <c r="AK14" s="114" t="s">
        <v>80</v>
      </c>
      <c r="AL14" s="114" t="s">
        <v>28</v>
      </c>
      <c r="AM14" s="120" t="str">
        <f>VLOOKUP(CONCATENATE(AK14,AL14),[5]Parámetros!$A$56:$B$80,2,0)</f>
        <v>Alto (4)</v>
      </c>
      <c r="AN14" s="114" t="s">
        <v>34</v>
      </c>
      <c r="AO14" s="75" t="s">
        <v>684</v>
      </c>
      <c r="AP14" s="122" t="s">
        <v>390</v>
      </c>
      <c r="AQ14" s="114" t="s">
        <v>395</v>
      </c>
      <c r="AR14" s="76" t="s">
        <v>640</v>
      </c>
      <c r="AS14" s="122" t="s">
        <v>396</v>
      </c>
      <c r="AT14" s="134" t="s">
        <v>397</v>
      </c>
      <c r="AU14" s="138" t="s">
        <v>685</v>
      </c>
      <c r="AV14" s="170"/>
      <c r="AW14" s="184" t="s">
        <v>745</v>
      </c>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AMG14" s="96"/>
      <c r="AMH14" s="96"/>
    </row>
    <row r="15" spans="1:1022" s="61" customFormat="1" ht="324" customHeight="1" x14ac:dyDescent="0.3">
      <c r="A15" s="251" t="s">
        <v>163</v>
      </c>
      <c r="B15" s="252" t="s">
        <v>182</v>
      </c>
      <c r="C15" s="252" t="s">
        <v>67</v>
      </c>
      <c r="D15" s="253" t="s">
        <v>275</v>
      </c>
      <c r="E15" s="264" t="s">
        <v>24</v>
      </c>
      <c r="F15" s="111" t="s">
        <v>398</v>
      </c>
      <c r="G15" s="205" t="s">
        <v>399</v>
      </c>
      <c r="H15" s="205" t="s">
        <v>400</v>
      </c>
      <c r="I15" s="260" t="s">
        <v>70</v>
      </c>
      <c r="J15" s="260" t="s">
        <v>28</v>
      </c>
      <c r="K15" s="262" t="str">
        <f>VLOOKUP(CONCATENATE(I15,J15),[6]Parámetros!$A$56:$B$80,2,0)</f>
        <v>Alto (8)</v>
      </c>
      <c r="L15" s="111" t="s">
        <v>72</v>
      </c>
      <c r="M15" s="205" t="s">
        <v>401</v>
      </c>
      <c r="N15" s="111" t="s">
        <v>402</v>
      </c>
      <c r="O15" s="111" t="s">
        <v>403</v>
      </c>
      <c r="P15" s="111" t="s">
        <v>404</v>
      </c>
      <c r="Q15" s="111" t="s">
        <v>405</v>
      </c>
      <c r="R15" s="111" t="s">
        <v>406</v>
      </c>
      <c r="S15" s="111" t="s">
        <v>407</v>
      </c>
      <c r="T15" s="111">
        <v>15</v>
      </c>
      <c r="U15" s="111">
        <v>15</v>
      </c>
      <c r="V15" s="111">
        <v>15</v>
      </c>
      <c r="W15" s="111">
        <v>15</v>
      </c>
      <c r="X15" s="111">
        <v>15</v>
      </c>
      <c r="Y15" s="111">
        <v>15</v>
      </c>
      <c r="Z15" s="111">
        <v>10</v>
      </c>
      <c r="AA15" s="111">
        <f>SUM(T15:Z15)</f>
        <v>100</v>
      </c>
      <c r="AB15" s="111" t="s">
        <v>408</v>
      </c>
      <c r="AC15" s="111" t="s">
        <v>44</v>
      </c>
      <c r="AD15" s="111" t="str">
        <f>VLOOKUP(CONCATENATE(AB15,AC15),[6]Parámetros!$A$2:$B$10,2,0)</f>
        <v>Fuerte</v>
      </c>
      <c r="AE15" s="111">
        <v>100</v>
      </c>
      <c r="AF15" s="205" t="s">
        <v>409</v>
      </c>
      <c r="AG15" s="111" t="s">
        <v>46</v>
      </c>
      <c r="AH15" s="119" t="s">
        <v>45</v>
      </c>
      <c r="AI15" s="111">
        <v>2</v>
      </c>
      <c r="AJ15" s="111">
        <v>0</v>
      </c>
      <c r="AK15" s="205" t="s">
        <v>80</v>
      </c>
      <c r="AL15" s="205" t="s">
        <v>28</v>
      </c>
      <c r="AM15" s="258" t="str">
        <f>VLOOKUP(CONCATENATE(AK15,AL15),[6]Parámetros!$A$56:$B$80,2,0)</f>
        <v>Alto (4)</v>
      </c>
      <c r="AN15" s="205" t="s">
        <v>34</v>
      </c>
      <c r="AO15" s="259" t="s">
        <v>410</v>
      </c>
      <c r="AP15" s="260" t="s">
        <v>411</v>
      </c>
      <c r="AQ15" s="261" t="s">
        <v>292</v>
      </c>
      <c r="AR15" s="304" t="s">
        <v>641</v>
      </c>
      <c r="AS15" s="304" t="s">
        <v>412</v>
      </c>
      <c r="AT15" s="223" t="s">
        <v>413</v>
      </c>
      <c r="AU15" s="198" t="s">
        <v>686</v>
      </c>
      <c r="AV15" s="200" t="s">
        <v>653</v>
      </c>
      <c r="AW15" s="196" t="s">
        <v>746</v>
      </c>
    </row>
    <row r="16" spans="1:1022" s="62" customFormat="1" ht="154.5" customHeight="1" x14ac:dyDescent="0.3">
      <c r="A16" s="251"/>
      <c r="B16" s="252"/>
      <c r="C16" s="252"/>
      <c r="D16" s="253"/>
      <c r="E16" s="264"/>
      <c r="F16" s="111" t="s">
        <v>414</v>
      </c>
      <c r="G16" s="205"/>
      <c r="H16" s="205"/>
      <c r="I16" s="260"/>
      <c r="J16" s="260"/>
      <c r="K16" s="262"/>
      <c r="L16" s="111" t="s">
        <v>72</v>
      </c>
      <c r="M16" s="205"/>
      <c r="N16" s="111" t="s">
        <v>415</v>
      </c>
      <c r="O16" s="111" t="s">
        <v>416</v>
      </c>
      <c r="P16" s="111" t="s">
        <v>417</v>
      </c>
      <c r="Q16" s="111" t="s">
        <v>418</v>
      </c>
      <c r="R16" s="111" t="s">
        <v>419</v>
      </c>
      <c r="S16" s="111" t="s">
        <v>407</v>
      </c>
      <c r="T16" s="111">
        <v>15</v>
      </c>
      <c r="U16" s="111">
        <v>15</v>
      </c>
      <c r="V16" s="111">
        <v>15</v>
      </c>
      <c r="W16" s="111">
        <v>15</v>
      </c>
      <c r="X16" s="111">
        <v>15</v>
      </c>
      <c r="Y16" s="111">
        <v>15</v>
      </c>
      <c r="Z16" s="111">
        <v>10</v>
      </c>
      <c r="AA16" s="111">
        <f>SUM(T16:Z16)</f>
        <v>100</v>
      </c>
      <c r="AB16" s="111" t="s">
        <v>44</v>
      </c>
      <c r="AC16" s="111" t="s">
        <v>44</v>
      </c>
      <c r="AD16" s="111" t="str">
        <f>VLOOKUP(CONCATENATE(AB16,AC16),[6]Parámetros!$A$2:$B$10,2,0)</f>
        <v>Fuerte</v>
      </c>
      <c r="AE16" s="111">
        <v>100</v>
      </c>
      <c r="AF16" s="205"/>
      <c r="AG16" s="111" t="s">
        <v>46</v>
      </c>
      <c r="AH16" s="119" t="s">
        <v>45</v>
      </c>
      <c r="AI16" s="111">
        <v>2</v>
      </c>
      <c r="AJ16" s="111">
        <v>0</v>
      </c>
      <c r="AK16" s="205"/>
      <c r="AL16" s="205"/>
      <c r="AM16" s="258"/>
      <c r="AN16" s="205"/>
      <c r="AO16" s="259"/>
      <c r="AP16" s="260"/>
      <c r="AQ16" s="261"/>
      <c r="AR16" s="304"/>
      <c r="AS16" s="304"/>
      <c r="AT16" s="223"/>
      <c r="AU16" s="202"/>
      <c r="AV16" s="203"/>
      <c r="AW16" s="197"/>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c r="CA16" s="61"/>
      <c r="CB16" s="61"/>
      <c r="CC16" s="61"/>
      <c r="CD16" s="61"/>
      <c r="CE16" s="61"/>
      <c r="CF16" s="61"/>
      <c r="CG16" s="61"/>
      <c r="CH16" s="61"/>
      <c r="CI16" s="61"/>
      <c r="CJ16" s="61"/>
      <c r="CK16" s="61"/>
      <c r="CL16" s="61"/>
      <c r="CM16" s="61"/>
      <c r="CN16" s="61"/>
      <c r="CO16" s="61"/>
      <c r="CP16" s="61"/>
      <c r="CQ16" s="61"/>
      <c r="CR16" s="61"/>
      <c r="CS16" s="61"/>
      <c r="CT16" s="61"/>
      <c r="CU16" s="61"/>
      <c r="CV16" s="61"/>
      <c r="CW16" s="61"/>
      <c r="CX16" s="61"/>
      <c r="CY16" s="61"/>
      <c r="CZ16" s="61"/>
      <c r="DA16" s="61"/>
      <c r="DB16" s="61"/>
      <c r="DC16" s="61"/>
      <c r="DD16" s="61"/>
      <c r="DE16" s="61"/>
      <c r="DF16" s="61"/>
      <c r="DG16" s="61"/>
      <c r="DH16" s="61"/>
      <c r="DI16" s="61"/>
      <c r="DJ16" s="61"/>
      <c r="DK16" s="61"/>
      <c r="DL16" s="61"/>
      <c r="DM16" s="61"/>
      <c r="DN16" s="61"/>
      <c r="DO16" s="61"/>
      <c r="DP16" s="61"/>
      <c r="DQ16" s="61"/>
      <c r="DR16" s="61"/>
      <c r="DS16" s="61"/>
      <c r="DT16" s="61"/>
      <c r="DU16" s="61"/>
      <c r="DV16" s="61"/>
      <c r="DW16" s="61"/>
      <c r="DX16" s="61"/>
      <c r="DY16" s="61"/>
      <c r="DZ16" s="61"/>
      <c r="EA16" s="61"/>
      <c r="EB16" s="61"/>
      <c r="EC16" s="61"/>
      <c r="ED16" s="61"/>
      <c r="EE16" s="61"/>
      <c r="EF16" s="61"/>
      <c r="EG16" s="61"/>
      <c r="EH16" s="61"/>
      <c r="EI16" s="61"/>
      <c r="EJ16" s="61"/>
      <c r="EK16" s="61"/>
      <c r="EL16" s="61"/>
      <c r="EM16" s="61"/>
      <c r="EN16" s="61"/>
      <c r="EO16" s="61"/>
      <c r="EP16" s="61"/>
      <c r="EQ16" s="61"/>
      <c r="ER16" s="61"/>
      <c r="ES16" s="61"/>
      <c r="ET16" s="61"/>
      <c r="EU16" s="61"/>
      <c r="EV16" s="61"/>
      <c r="EW16" s="61"/>
    </row>
    <row r="17" spans="1:153" s="61" customFormat="1" ht="84.75" customHeight="1" x14ac:dyDescent="0.3">
      <c r="A17" s="251"/>
      <c r="B17" s="252"/>
      <c r="C17" s="252"/>
      <c r="D17" s="253"/>
      <c r="E17" s="264"/>
      <c r="F17" s="111" t="s">
        <v>420</v>
      </c>
      <c r="G17" s="205"/>
      <c r="H17" s="205"/>
      <c r="I17" s="260"/>
      <c r="J17" s="260"/>
      <c r="K17" s="262"/>
      <c r="L17" s="111" t="s">
        <v>72</v>
      </c>
      <c r="M17" s="205"/>
      <c r="N17" s="119" t="s">
        <v>421</v>
      </c>
      <c r="O17" s="119" t="s">
        <v>422</v>
      </c>
      <c r="P17" s="119" t="s">
        <v>423</v>
      </c>
      <c r="Q17" s="119" t="s">
        <v>424</v>
      </c>
      <c r="R17" s="111" t="s">
        <v>425</v>
      </c>
      <c r="S17" s="119" t="s">
        <v>426</v>
      </c>
      <c r="T17" s="111">
        <v>15</v>
      </c>
      <c r="U17" s="111">
        <v>15</v>
      </c>
      <c r="V17" s="111">
        <v>15</v>
      </c>
      <c r="W17" s="111">
        <v>15</v>
      </c>
      <c r="X17" s="111">
        <v>15</v>
      </c>
      <c r="Y17" s="111">
        <v>15</v>
      </c>
      <c r="Z17" s="111">
        <v>10</v>
      </c>
      <c r="AA17" s="111">
        <f>SUM(T17:Z17)</f>
        <v>100</v>
      </c>
      <c r="AB17" s="111" t="s">
        <v>44</v>
      </c>
      <c r="AC17" s="111" t="s">
        <v>44</v>
      </c>
      <c r="AD17" s="111" t="str">
        <f>VLOOKUP(CONCATENATE(AB17,AC17),[6]Parámetros!$A$2:$B$10,2,0)</f>
        <v>Fuerte</v>
      </c>
      <c r="AE17" s="111">
        <v>100</v>
      </c>
      <c r="AF17" s="205"/>
      <c r="AG17" s="119" t="s">
        <v>46</v>
      </c>
      <c r="AH17" s="119" t="s">
        <v>45</v>
      </c>
      <c r="AI17" s="111">
        <v>2</v>
      </c>
      <c r="AJ17" s="111">
        <v>0</v>
      </c>
      <c r="AK17" s="205"/>
      <c r="AL17" s="205"/>
      <c r="AM17" s="258"/>
      <c r="AN17" s="205"/>
      <c r="AO17" s="259"/>
      <c r="AP17" s="260"/>
      <c r="AQ17" s="261"/>
      <c r="AR17" s="304"/>
      <c r="AS17" s="304"/>
      <c r="AT17" s="223"/>
      <c r="AU17" s="202"/>
      <c r="AV17" s="203"/>
      <c r="AW17" s="197"/>
    </row>
    <row r="18" spans="1:153" s="63" customFormat="1" ht="171" customHeight="1" x14ac:dyDescent="0.3">
      <c r="A18" s="251"/>
      <c r="B18" s="252"/>
      <c r="C18" s="252"/>
      <c r="D18" s="253"/>
      <c r="E18" s="264"/>
      <c r="F18" s="111" t="s">
        <v>427</v>
      </c>
      <c r="G18" s="205"/>
      <c r="H18" s="205"/>
      <c r="I18" s="260"/>
      <c r="J18" s="260"/>
      <c r="K18" s="262"/>
      <c r="L18" s="111" t="s">
        <v>72</v>
      </c>
      <c r="M18" s="205"/>
      <c r="N18" s="119" t="s">
        <v>428</v>
      </c>
      <c r="O18" s="119" t="s">
        <v>429</v>
      </c>
      <c r="P18" s="119" t="s">
        <v>430</v>
      </c>
      <c r="Q18" s="119" t="s">
        <v>431</v>
      </c>
      <c r="R18" s="119" t="s">
        <v>432</v>
      </c>
      <c r="S18" s="119" t="s">
        <v>433</v>
      </c>
      <c r="T18" s="111">
        <v>15</v>
      </c>
      <c r="U18" s="111">
        <v>15</v>
      </c>
      <c r="V18" s="111">
        <v>15</v>
      </c>
      <c r="W18" s="111">
        <v>15</v>
      </c>
      <c r="X18" s="111">
        <v>15</v>
      </c>
      <c r="Y18" s="111">
        <v>15</v>
      </c>
      <c r="Z18" s="111">
        <v>10</v>
      </c>
      <c r="AA18" s="111">
        <f>SUM(T18:Z18)</f>
        <v>100</v>
      </c>
      <c r="AB18" s="111" t="s">
        <v>44</v>
      </c>
      <c r="AC18" s="111" t="s">
        <v>44</v>
      </c>
      <c r="AD18" s="111" t="str">
        <f>VLOOKUP(CONCATENATE(AB18,AC18),[6]Parámetros!$A$2:$B$10,2,0)</f>
        <v>Fuerte</v>
      </c>
      <c r="AE18" s="111">
        <v>100</v>
      </c>
      <c r="AF18" s="205"/>
      <c r="AG18" s="111" t="s">
        <v>46</v>
      </c>
      <c r="AH18" s="119" t="s">
        <v>45</v>
      </c>
      <c r="AI18" s="111">
        <v>2</v>
      </c>
      <c r="AJ18" s="111">
        <v>0</v>
      </c>
      <c r="AK18" s="205"/>
      <c r="AL18" s="205"/>
      <c r="AM18" s="258"/>
      <c r="AN18" s="205"/>
      <c r="AO18" s="259"/>
      <c r="AP18" s="260"/>
      <c r="AQ18" s="261"/>
      <c r="AR18" s="304"/>
      <c r="AS18" s="304"/>
      <c r="AT18" s="223"/>
      <c r="AU18" s="199"/>
      <c r="AV18" s="201"/>
      <c r="AW18" s="197"/>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c r="CG18" s="61"/>
      <c r="CH18" s="61"/>
      <c r="CI18" s="61"/>
      <c r="CJ18" s="61"/>
      <c r="CK18" s="61"/>
      <c r="CL18" s="61"/>
      <c r="CM18" s="61"/>
      <c r="CN18" s="61"/>
      <c r="CO18" s="61"/>
      <c r="CP18" s="61"/>
      <c r="CQ18" s="61"/>
      <c r="CR18" s="61"/>
      <c r="CS18" s="61"/>
      <c r="CT18" s="61"/>
      <c r="CU18" s="61"/>
      <c r="CV18" s="61"/>
      <c r="CW18" s="61"/>
      <c r="CX18" s="61"/>
      <c r="CY18" s="61"/>
      <c r="CZ18" s="61"/>
      <c r="DA18" s="61"/>
      <c r="DB18" s="61"/>
      <c r="DC18" s="61"/>
      <c r="DD18" s="61"/>
      <c r="DE18" s="61"/>
      <c r="DF18" s="61"/>
      <c r="DG18" s="61"/>
      <c r="DH18" s="61"/>
      <c r="DI18" s="61"/>
      <c r="DJ18" s="61"/>
      <c r="DK18" s="61"/>
      <c r="DL18" s="61"/>
      <c r="DM18" s="61"/>
      <c r="DN18" s="61"/>
      <c r="DO18" s="61"/>
      <c r="DP18" s="61"/>
      <c r="DQ18" s="61"/>
      <c r="DR18" s="61"/>
      <c r="DS18" s="61"/>
      <c r="DT18" s="61"/>
      <c r="DU18" s="61"/>
      <c r="DV18" s="61"/>
      <c r="DW18" s="61"/>
      <c r="DX18" s="61"/>
      <c r="DY18" s="61"/>
      <c r="DZ18" s="61"/>
      <c r="EA18" s="61"/>
      <c r="EB18" s="61"/>
      <c r="EC18" s="61"/>
      <c r="ED18" s="61"/>
      <c r="EE18" s="61"/>
      <c r="EF18" s="61"/>
      <c r="EG18" s="61"/>
      <c r="EH18" s="61"/>
      <c r="EI18" s="61"/>
      <c r="EJ18" s="61"/>
      <c r="EK18" s="61"/>
      <c r="EL18" s="61"/>
      <c r="EM18" s="61"/>
      <c r="EN18" s="61"/>
      <c r="EO18" s="61"/>
      <c r="EP18" s="61"/>
      <c r="EQ18" s="61"/>
      <c r="ER18" s="61"/>
      <c r="ES18" s="61"/>
      <c r="ET18" s="61"/>
      <c r="EU18" s="61"/>
      <c r="EV18" s="61"/>
      <c r="EW18" s="61"/>
    </row>
    <row r="19" spans="1:153" s="57" customFormat="1" ht="129.75" customHeight="1" x14ac:dyDescent="0.3">
      <c r="A19" s="254" t="s">
        <v>165</v>
      </c>
      <c r="B19" s="255" t="s">
        <v>182</v>
      </c>
      <c r="C19" s="255" t="s">
        <v>67</v>
      </c>
      <c r="D19" s="256" t="s">
        <v>275</v>
      </c>
      <c r="E19" s="257" t="s">
        <v>24</v>
      </c>
      <c r="F19" s="77" t="s">
        <v>434</v>
      </c>
      <c r="G19" s="257" t="s">
        <v>435</v>
      </c>
      <c r="H19" s="257" t="s">
        <v>436</v>
      </c>
      <c r="I19" s="257" t="s">
        <v>80</v>
      </c>
      <c r="J19" s="257" t="s">
        <v>28</v>
      </c>
      <c r="K19" s="222" t="str">
        <f>VLOOKUP(CONCATENATE(I19,J19),[7]Parámetros!$A$56:$B$80,2,FALSE)</f>
        <v>Alto (4)</v>
      </c>
      <c r="L19" s="111" t="s">
        <v>72</v>
      </c>
      <c r="M19" s="205" t="s">
        <v>401</v>
      </c>
      <c r="N19" s="111" t="s">
        <v>437</v>
      </c>
      <c r="O19" s="111" t="s">
        <v>438</v>
      </c>
      <c r="P19" s="111" t="s">
        <v>439</v>
      </c>
      <c r="Q19" s="111" t="s">
        <v>440</v>
      </c>
      <c r="R19" s="111" t="s">
        <v>441</v>
      </c>
      <c r="S19" s="111" t="s">
        <v>687</v>
      </c>
      <c r="T19" s="113">
        <v>15</v>
      </c>
      <c r="U19" s="113">
        <v>15</v>
      </c>
      <c r="V19" s="113">
        <v>15</v>
      </c>
      <c r="W19" s="113">
        <v>15</v>
      </c>
      <c r="X19" s="113">
        <v>15</v>
      </c>
      <c r="Y19" s="113">
        <v>15</v>
      </c>
      <c r="Z19" s="113">
        <v>10</v>
      </c>
      <c r="AA19" s="112">
        <f t="shared" ref="AA19:AA31" si="2">SUM(T19:Z19)</f>
        <v>100</v>
      </c>
      <c r="AB19" s="112" t="str">
        <f t="shared" ref="AB19" si="3">_xlfn.IFS(AA19&lt;=85,"Débil",AA19&gt;=96,"Fuerte",AA19&gt;=86,"Moderado")</f>
        <v>Fuerte</v>
      </c>
      <c r="AC19" s="112" t="s">
        <v>44</v>
      </c>
      <c r="AD19" s="112" t="str">
        <f>VLOOKUP(CONCATENATE(AB19,AC19),[7]Parámetros!$A$2:$B$10,2,FALSE)</f>
        <v>Fuerte</v>
      </c>
      <c r="AE19" s="112">
        <f t="shared" ref="AE19" si="4">_xlfn.IFS(AD19="Fuerte",100,AD19="Moderado",50,AD19="Débil",0)</f>
        <v>100</v>
      </c>
      <c r="AF19" s="192" t="s">
        <v>44</v>
      </c>
      <c r="AG19" s="112" t="s">
        <v>46</v>
      </c>
      <c r="AH19" s="112" t="s">
        <v>45</v>
      </c>
      <c r="AI19" s="112">
        <f>VLOOKUP(CONCATENATE(AF19,AG19,AH19),[7]Parámetros!$A$13:$B$24,2,FALSE)</f>
        <v>2</v>
      </c>
      <c r="AJ19" s="112">
        <f>VLOOKUP(CONCATENATE(AF19,AG19,AH19),[7]Parámetros!$A$27:$B$38,2,FALSE)</f>
        <v>0</v>
      </c>
      <c r="AK19" s="192" t="s">
        <v>80</v>
      </c>
      <c r="AL19" s="192" t="s">
        <v>28</v>
      </c>
      <c r="AM19" s="247" t="str">
        <f>VLOOKUP(CONCATENATE(AK19,AL19),[7]Parámetros!$A$56:$B$80,2,FALSE)</f>
        <v>Alto (4)</v>
      </c>
      <c r="AN19" s="192" t="s">
        <v>34</v>
      </c>
      <c r="AO19" s="118" t="s">
        <v>597</v>
      </c>
      <c r="AP19" s="303" t="s">
        <v>442</v>
      </c>
      <c r="AQ19" s="118" t="s">
        <v>443</v>
      </c>
      <c r="AR19" s="118" t="s">
        <v>444</v>
      </c>
      <c r="AS19" s="205" t="s">
        <v>445</v>
      </c>
      <c r="AT19" s="192" t="s">
        <v>446</v>
      </c>
      <c r="AU19" s="171" t="s">
        <v>654</v>
      </c>
      <c r="AV19" s="172" t="s">
        <v>655</v>
      </c>
      <c r="AW19" s="196" t="s">
        <v>741</v>
      </c>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c r="CA19" s="61"/>
      <c r="CB19" s="61"/>
      <c r="CC19" s="61"/>
      <c r="CD19" s="61"/>
      <c r="CE19" s="61"/>
      <c r="CF19" s="61"/>
      <c r="CG19" s="61"/>
      <c r="CH19" s="61"/>
      <c r="CI19" s="61"/>
      <c r="CJ19" s="61"/>
      <c r="CK19" s="61"/>
      <c r="CL19" s="61"/>
      <c r="CM19" s="61"/>
      <c r="CN19" s="61"/>
      <c r="CO19" s="61"/>
      <c r="CP19" s="61"/>
      <c r="CQ19" s="61"/>
      <c r="CR19" s="61"/>
    </row>
    <row r="20" spans="1:153" s="99" customFormat="1" ht="172.8" x14ac:dyDescent="0.3">
      <c r="A20" s="254"/>
      <c r="B20" s="255"/>
      <c r="C20" s="255"/>
      <c r="D20" s="256"/>
      <c r="E20" s="257"/>
      <c r="F20" s="118" t="s">
        <v>447</v>
      </c>
      <c r="G20" s="257"/>
      <c r="H20" s="257"/>
      <c r="I20" s="257"/>
      <c r="J20" s="257"/>
      <c r="K20" s="222"/>
      <c r="L20" s="111" t="s">
        <v>72</v>
      </c>
      <c r="M20" s="205"/>
      <c r="N20" s="111" t="s">
        <v>448</v>
      </c>
      <c r="O20" s="111" t="s">
        <v>449</v>
      </c>
      <c r="P20" s="111" t="s">
        <v>450</v>
      </c>
      <c r="Q20" s="111" t="s">
        <v>451</v>
      </c>
      <c r="R20" s="111" t="s">
        <v>452</v>
      </c>
      <c r="S20" s="111" t="s">
        <v>453</v>
      </c>
      <c r="T20" s="113">
        <v>15</v>
      </c>
      <c r="U20" s="113">
        <v>15</v>
      </c>
      <c r="V20" s="113">
        <v>15</v>
      </c>
      <c r="W20" s="113">
        <v>15</v>
      </c>
      <c r="X20" s="113">
        <v>15</v>
      </c>
      <c r="Y20" s="113">
        <v>15</v>
      </c>
      <c r="Z20" s="113">
        <v>10</v>
      </c>
      <c r="AA20" s="112">
        <f t="shared" si="2"/>
        <v>100</v>
      </c>
      <c r="AB20" s="112" t="s">
        <v>44</v>
      </c>
      <c r="AC20" s="112" t="s">
        <v>44</v>
      </c>
      <c r="AD20" s="112" t="str">
        <f>VLOOKUP(CONCATENATE(AB20,AC20),[7]Parámetros!$A$2:$B$10,2,FALSE)</f>
        <v>Fuerte</v>
      </c>
      <c r="AE20" s="112">
        <v>100</v>
      </c>
      <c r="AF20" s="192"/>
      <c r="AG20" s="112" t="s">
        <v>46</v>
      </c>
      <c r="AH20" s="112" t="s">
        <v>45</v>
      </c>
      <c r="AI20" s="112">
        <f>VLOOKUP(CONCATENATE(AF19,AG20,AH20),[7]Parámetros!$A$13:$B$24,2,FALSE)</f>
        <v>2</v>
      </c>
      <c r="AJ20" s="112">
        <f>VLOOKUP(CONCATENATE(AF19,AG20,AH20),[7]Parámetros!$A$27:$B$38,2,FALSE)</f>
        <v>0</v>
      </c>
      <c r="AK20" s="192"/>
      <c r="AL20" s="192"/>
      <c r="AM20" s="247"/>
      <c r="AN20" s="192"/>
      <c r="AO20" s="118" t="s">
        <v>454</v>
      </c>
      <c r="AP20" s="303"/>
      <c r="AQ20" s="118" t="s">
        <v>443</v>
      </c>
      <c r="AR20" s="118" t="s">
        <v>455</v>
      </c>
      <c r="AS20" s="205"/>
      <c r="AT20" s="192"/>
      <c r="AU20" s="173" t="s">
        <v>688</v>
      </c>
      <c r="AV20" s="174" t="s">
        <v>655</v>
      </c>
      <c r="AW20" s="204"/>
    </row>
    <row r="21" spans="1:153" s="98" customFormat="1" ht="148.5" customHeight="1" x14ac:dyDescent="0.3">
      <c r="A21" s="254"/>
      <c r="B21" s="192" t="s">
        <v>456</v>
      </c>
      <c r="C21" s="192" t="s">
        <v>67</v>
      </c>
      <c r="D21" s="248" t="s">
        <v>275</v>
      </c>
      <c r="E21" s="205" t="s">
        <v>24</v>
      </c>
      <c r="F21" s="111" t="s">
        <v>457</v>
      </c>
      <c r="G21" s="205" t="s">
        <v>458</v>
      </c>
      <c r="H21" s="192" t="s">
        <v>459</v>
      </c>
      <c r="I21" s="205" t="s">
        <v>80</v>
      </c>
      <c r="J21" s="205" t="s">
        <v>28</v>
      </c>
      <c r="K21" s="247" t="str">
        <f>VLOOKUP(CONCATENATE(I21,J21),[8]Parámetros!$A$56:$B$80,2,FALSE)</f>
        <v>Alto (4)</v>
      </c>
      <c r="L21" s="112" t="s">
        <v>72</v>
      </c>
      <c r="M21" s="192" t="s">
        <v>401</v>
      </c>
      <c r="N21" s="111" t="s">
        <v>460</v>
      </c>
      <c r="O21" s="111" t="s">
        <v>461</v>
      </c>
      <c r="P21" s="111" t="s">
        <v>462</v>
      </c>
      <c r="Q21" s="111" t="s">
        <v>463</v>
      </c>
      <c r="R21" s="111" t="s">
        <v>464</v>
      </c>
      <c r="S21" s="111" t="s">
        <v>465</v>
      </c>
      <c r="T21" s="112">
        <v>15</v>
      </c>
      <c r="U21" s="112">
        <v>15</v>
      </c>
      <c r="V21" s="112">
        <v>15</v>
      </c>
      <c r="W21" s="112">
        <v>15</v>
      </c>
      <c r="X21" s="112">
        <v>15</v>
      </c>
      <c r="Y21" s="112">
        <v>15</v>
      </c>
      <c r="Z21" s="112">
        <v>10</v>
      </c>
      <c r="AA21" s="112">
        <f t="shared" si="2"/>
        <v>100</v>
      </c>
      <c r="AB21" s="112" t="s">
        <v>44</v>
      </c>
      <c r="AC21" s="112" t="s">
        <v>44</v>
      </c>
      <c r="AD21" s="112" t="str">
        <f>VLOOKUP(CONCATENATE(AB21,AC21),[8]Parámetros!$A$2:$B$10,2,FALSE)</f>
        <v>Fuerte</v>
      </c>
      <c r="AE21" s="112">
        <v>100</v>
      </c>
      <c r="AF21" s="192" t="s">
        <v>44</v>
      </c>
      <c r="AG21" s="112" t="s">
        <v>46</v>
      </c>
      <c r="AH21" s="112" t="s">
        <v>45</v>
      </c>
      <c r="AI21" s="112">
        <f>VLOOKUP(CONCATENATE(AF21,AG21,AH21),[8]Parámetros!$A$13:$B$24,2,FALSE)</f>
        <v>2</v>
      </c>
      <c r="AJ21" s="112">
        <f>VLOOKUP(CONCATENATE(AF21,AG21,AH21),[8]Parámetros!$A$27:$B$38,2,FALSE)</f>
        <v>0</v>
      </c>
      <c r="AK21" s="192" t="s">
        <v>80</v>
      </c>
      <c r="AL21" s="192" t="s">
        <v>28</v>
      </c>
      <c r="AM21" s="247" t="str">
        <f>VLOOKUP(CONCATENATE(AK21,AL21),[7]Parámetros!$A$56:$B$80,2,FALSE)</f>
        <v>Alto (4)</v>
      </c>
      <c r="AN21" s="192" t="s">
        <v>34</v>
      </c>
      <c r="AO21" s="280" t="s">
        <v>466</v>
      </c>
      <c r="AP21" s="205" t="s">
        <v>467</v>
      </c>
      <c r="AQ21" s="281" t="s">
        <v>468</v>
      </c>
      <c r="AR21" s="205" t="s">
        <v>469</v>
      </c>
      <c r="AS21" s="205" t="s">
        <v>445</v>
      </c>
      <c r="AT21" s="192" t="s">
        <v>446</v>
      </c>
      <c r="AU21" s="214" t="s">
        <v>656</v>
      </c>
      <c r="AV21" s="216" t="s">
        <v>655</v>
      </c>
      <c r="AW21" s="204"/>
    </row>
    <row r="22" spans="1:153" s="98" customFormat="1" ht="63" customHeight="1" x14ac:dyDescent="0.3">
      <c r="A22" s="254"/>
      <c r="B22" s="192"/>
      <c r="C22" s="192"/>
      <c r="D22" s="248"/>
      <c r="E22" s="205"/>
      <c r="F22" s="111" t="s">
        <v>470</v>
      </c>
      <c r="G22" s="205"/>
      <c r="H22" s="192"/>
      <c r="I22" s="205"/>
      <c r="J22" s="205"/>
      <c r="K22" s="247"/>
      <c r="L22" s="112" t="s">
        <v>72</v>
      </c>
      <c r="M22" s="192"/>
      <c r="N22" s="111" t="s">
        <v>471</v>
      </c>
      <c r="O22" s="111" t="s">
        <v>472</v>
      </c>
      <c r="P22" s="112" t="s">
        <v>473</v>
      </c>
      <c r="Q22" s="111" t="s">
        <v>474</v>
      </c>
      <c r="R22" s="111" t="s">
        <v>475</v>
      </c>
      <c r="S22" s="111" t="s">
        <v>476</v>
      </c>
      <c r="T22" s="112">
        <v>15</v>
      </c>
      <c r="U22" s="112">
        <v>15</v>
      </c>
      <c r="V22" s="112">
        <v>15</v>
      </c>
      <c r="W22" s="112">
        <v>15</v>
      </c>
      <c r="X22" s="112">
        <v>15</v>
      </c>
      <c r="Y22" s="112">
        <v>15</v>
      </c>
      <c r="Z22" s="112">
        <v>10</v>
      </c>
      <c r="AA22" s="112">
        <f t="shared" si="2"/>
        <v>100</v>
      </c>
      <c r="AB22" s="112" t="s">
        <v>44</v>
      </c>
      <c r="AC22" s="112" t="s">
        <v>44</v>
      </c>
      <c r="AD22" s="112" t="str">
        <f>VLOOKUP(CONCATENATE(AB22,AC22),[8]Parámetros!$A$2:$B$10,2,FALSE)</f>
        <v>Fuerte</v>
      </c>
      <c r="AE22" s="112">
        <v>100</v>
      </c>
      <c r="AF22" s="192"/>
      <c r="AG22" s="112" t="s">
        <v>46</v>
      </c>
      <c r="AH22" s="112" t="s">
        <v>45</v>
      </c>
      <c r="AI22" s="112">
        <f>VLOOKUP(CONCATENATE(AF21,AG22,AH22),[8]Parámetros!$A$13:$B$24,2,FALSE)</f>
        <v>2</v>
      </c>
      <c r="AJ22" s="112">
        <f>VLOOKUP(CONCATENATE(AF21,AG22,AH22),[8]Parámetros!$A$27:$B$38,2,FALSE)</f>
        <v>0</v>
      </c>
      <c r="AK22" s="192"/>
      <c r="AL22" s="192"/>
      <c r="AM22" s="247"/>
      <c r="AN22" s="192"/>
      <c r="AO22" s="280"/>
      <c r="AP22" s="205"/>
      <c r="AQ22" s="205"/>
      <c r="AR22" s="205"/>
      <c r="AS22" s="205"/>
      <c r="AT22" s="192"/>
      <c r="AU22" s="215"/>
      <c r="AV22" s="217"/>
      <c r="AW22" s="204"/>
    </row>
    <row r="23" spans="1:153" s="98" customFormat="1" ht="129.6" x14ac:dyDescent="0.3">
      <c r="A23" s="254"/>
      <c r="B23" s="192" t="s">
        <v>182</v>
      </c>
      <c r="C23" s="192" t="s">
        <v>67</v>
      </c>
      <c r="D23" s="248" t="s">
        <v>275</v>
      </c>
      <c r="E23" s="205" t="s">
        <v>24</v>
      </c>
      <c r="F23" s="249" t="s">
        <v>689</v>
      </c>
      <c r="G23" s="192" t="s">
        <v>477</v>
      </c>
      <c r="H23" s="205" t="s">
        <v>478</v>
      </c>
      <c r="I23" s="205" t="s">
        <v>80</v>
      </c>
      <c r="J23" s="205" t="s">
        <v>28</v>
      </c>
      <c r="K23" s="247" t="str">
        <f>VLOOKUP(CONCATENATE(I23,J23),[8]Parámetros!$A$56:$B$80,2,FALSE)</f>
        <v>Alto (4)</v>
      </c>
      <c r="L23" s="111" t="s">
        <v>72</v>
      </c>
      <c r="M23" s="205" t="s">
        <v>401</v>
      </c>
      <c r="N23" s="111" t="s">
        <v>479</v>
      </c>
      <c r="O23" s="111" t="s">
        <v>480</v>
      </c>
      <c r="P23" s="111" t="s">
        <v>481</v>
      </c>
      <c r="Q23" s="111" t="s">
        <v>482</v>
      </c>
      <c r="R23" s="111" t="s">
        <v>483</v>
      </c>
      <c r="S23" s="111" t="s">
        <v>484</v>
      </c>
      <c r="T23" s="113">
        <v>15</v>
      </c>
      <c r="U23" s="113">
        <v>15</v>
      </c>
      <c r="V23" s="113">
        <v>15</v>
      </c>
      <c r="W23" s="113">
        <v>15</v>
      </c>
      <c r="X23" s="113">
        <v>15</v>
      </c>
      <c r="Y23" s="113">
        <v>15</v>
      </c>
      <c r="Z23" s="113">
        <v>10</v>
      </c>
      <c r="AA23" s="112">
        <f t="shared" si="2"/>
        <v>100</v>
      </c>
      <c r="AB23" s="112" t="s">
        <v>44</v>
      </c>
      <c r="AC23" s="112" t="s">
        <v>44</v>
      </c>
      <c r="AD23" s="112" t="str">
        <f>VLOOKUP(CONCATENATE(AB23,AC23),[8]Parámetros!$A$2:$B$10,2,FALSE)</f>
        <v>Fuerte</v>
      </c>
      <c r="AE23" s="112">
        <v>100</v>
      </c>
      <c r="AF23" s="192" t="s">
        <v>409</v>
      </c>
      <c r="AG23" s="112" t="s">
        <v>46</v>
      </c>
      <c r="AH23" s="112" t="s">
        <v>45</v>
      </c>
      <c r="AI23" s="112">
        <v>2</v>
      </c>
      <c r="AJ23" s="112">
        <v>0</v>
      </c>
      <c r="AK23" s="192" t="s">
        <v>80</v>
      </c>
      <c r="AL23" s="192" t="s">
        <v>28</v>
      </c>
      <c r="AM23" s="247" t="str">
        <f>VLOOKUP(CONCATENATE(AK23,AL23),[7]Parámetros!$A$56:$B$80,2,FALSE)</f>
        <v>Alto (4)</v>
      </c>
      <c r="AN23" s="205" t="s">
        <v>153</v>
      </c>
      <c r="AO23" s="245" t="s">
        <v>485</v>
      </c>
      <c r="AP23" s="205" t="s">
        <v>467</v>
      </c>
      <c r="AQ23" s="246" t="s">
        <v>486</v>
      </c>
      <c r="AR23" s="205" t="s">
        <v>487</v>
      </c>
      <c r="AS23" s="205" t="s">
        <v>445</v>
      </c>
      <c r="AT23" s="192" t="s">
        <v>446</v>
      </c>
      <c r="AU23" s="214" t="s">
        <v>690</v>
      </c>
      <c r="AV23" s="216" t="s">
        <v>655</v>
      </c>
      <c r="AW23" s="204"/>
    </row>
    <row r="24" spans="1:153" s="98" customFormat="1" ht="69" customHeight="1" x14ac:dyDescent="0.3">
      <c r="A24" s="254"/>
      <c r="B24" s="192"/>
      <c r="C24" s="192"/>
      <c r="D24" s="248"/>
      <c r="E24" s="205"/>
      <c r="F24" s="250"/>
      <c r="G24" s="192"/>
      <c r="H24" s="205"/>
      <c r="I24" s="205"/>
      <c r="J24" s="205"/>
      <c r="K24" s="247"/>
      <c r="L24" s="111" t="s">
        <v>72</v>
      </c>
      <c r="M24" s="205"/>
      <c r="N24" s="111" t="s">
        <v>488</v>
      </c>
      <c r="O24" s="111" t="s">
        <v>489</v>
      </c>
      <c r="P24" s="111" t="s">
        <v>490</v>
      </c>
      <c r="Q24" s="111" t="s">
        <v>491</v>
      </c>
      <c r="R24" s="111" t="s">
        <v>492</v>
      </c>
      <c r="S24" s="111" t="s">
        <v>493</v>
      </c>
      <c r="T24" s="113">
        <v>15</v>
      </c>
      <c r="U24" s="113">
        <v>15</v>
      </c>
      <c r="V24" s="113">
        <v>15</v>
      </c>
      <c r="W24" s="113">
        <v>15</v>
      </c>
      <c r="X24" s="113">
        <v>15</v>
      </c>
      <c r="Y24" s="113">
        <v>15</v>
      </c>
      <c r="Z24" s="113">
        <v>10</v>
      </c>
      <c r="AA24" s="112">
        <f t="shared" si="2"/>
        <v>100</v>
      </c>
      <c r="AB24" s="112" t="s">
        <v>409</v>
      </c>
      <c r="AC24" s="112" t="s">
        <v>44</v>
      </c>
      <c r="AD24" s="112" t="s">
        <v>44</v>
      </c>
      <c r="AE24" s="112">
        <v>100</v>
      </c>
      <c r="AF24" s="192"/>
      <c r="AG24" s="112" t="s">
        <v>46</v>
      </c>
      <c r="AH24" s="112" t="s">
        <v>45</v>
      </c>
      <c r="AI24" s="112">
        <v>2</v>
      </c>
      <c r="AJ24" s="112">
        <v>0</v>
      </c>
      <c r="AK24" s="192"/>
      <c r="AL24" s="192"/>
      <c r="AM24" s="247"/>
      <c r="AN24" s="205"/>
      <c r="AO24" s="245"/>
      <c r="AP24" s="205"/>
      <c r="AQ24" s="192"/>
      <c r="AR24" s="205"/>
      <c r="AS24" s="205"/>
      <c r="AT24" s="192"/>
      <c r="AU24" s="215"/>
      <c r="AV24" s="217"/>
      <c r="AW24" s="204"/>
    </row>
    <row r="25" spans="1:153" s="130" customFormat="1" ht="215.25" customHeight="1" x14ac:dyDescent="0.3">
      <c r="A25" s="239" t="s">
        <v>164</v>
      </c>
      <c r="B25" s="142" t="s">
        <v>66</v>
      </c>
      <c r="C25" s="142" t="s">
        <v>67</v>
      </c>
      <c r="D25" s="143" t="s">
        <v>275</v>
      </c>
      <c r="E25" s="144" t="s">
        <v>24</v>
      </c>
      <c r="F25" s="144" t="s">
        <v>494</v>
      </c>
      <c r="G25" s="144" t="s">
        <v>495</v>
      </c>
      <c r="H25" s="227" t="s">
        <v>496</v>
      </c>
      <c r="I25" s="145" t="s">
        <v>106</v>
      </c>
      <c r="J25" s="145" t="s">
        <v>107</v>
      </c>
      <c r="K25" s="131" t="str">
        <f>VLOOKUP(CONCATENATE(I25,J25),[9]Parámetros!$A$56:$B$80,2,FALSE)</f>
        <v>Extremo (15)</v>
      </c>
      <c r="L25" s="145" t="s">
        <v>72</v>
      </c>
      <c r="M25" s="145" t="s">
        <v>497</v>
      </c>
      <c r="N25" s="145" t="s">
        <v>498</v>
      </c>
      <c r="O25" s="145" t="s">
        <v>499</v>
      </c>
      <c r="P25" s="145" t="s">
        <v>500</v>
      </c>
      <c r="Q25" s="145" t="s">
        <v>501</v>
      </c>
      <c r="R25" s="145" t="s">
        <v>502</v>
      </c>
      <c r="S25" s="145" t="s">
        <v>503</v>
      </c>
      <c r="T25" s="146">
        <v>15</v>
      </c>
      <c r="U25" s="146">
        <v>15</v>
      </c>
      <c r="V25" s="146">
        <v>15</v>
      </c>
      <c r="W25" s="146">
        <v>15</v>
      </c>
      <c r="X25" s="146">
        <v>15</v>
      </c>
      <c r="Y25" s="146">
        <v>15</v>
      </c>
      <c r="Z25" s="146">
        <v>5</v>
      </c>
      <c r="AA25" s="146">
        <f t="shared" si="2"/>
        <v>95</v>
      </c>
      <c r="AB25" s="146" t="s">
        <v>43</v>
      </c>
      <c r="AC25" s="146" t="s">
        <v>44</v>
      </c>
      <c r="AD25" s="146" t="s">
        <v>43</v>
      </c>
      <c r="AE25" s="146">
        <v>50</v>
      </c>
      <c r="AF25" s="147" t="s">
        <v>43</v>
      </c>
      <c r="AG25" s="145" t="s">
        <v>46</v>
      </c>
      <c r="AH25" s="145" t="s">
        <v>45</v>
      </c>
      <c r="AI25" s="146">
        <v>1</v>
      </c>
      <c r="AJ25" s="146">
        <f>VLOOKUP(CONCATENATE(AF25,AG25,AH25),[9]Parámetros!$A$27:$B$38,2,FALSE)</f>
        <v>0</v>
      </c>
      <c r="AK25" s="146" t="s">
        <v>70</v>
      </c>
      <c r="AL25" s="146" t="s">
        <v>107</v>
      </c>
      <c r="AM25" s="131" t="str">
        <f>VLOOKUP(CONCATENATE(AK25,AL25),[9]Parámetros!$A$56:$B$80,2,FALSE)</f>
        <v>Extremo (10)</v>
      </c>
      <c r="AN25" s="146" t="s">
        <v>34</v>
      </c>
      <c r="AO25" s="148" t="s">
        <v>504</v>
      </c>
      <c r="AP25" s="145" t="s">
        <v>497</v>
      </c>
      <c r="AQ25" s="149" t="s">
        <v>505</v>
      </c>
      <c r="AR25" s="144" t="s">
        <v>506</v>
      </c>
      <c r="AS25" s="145" t="s">
        <v>507</v>
      </c>
      <c r="AT25" s="150" t="s">
        <v>508</v>
      </c>
      <c r="AU25" s="150" t="s">
        <v>508</v>
      </c>
      <c r="AV25" s="175" t="s">
        <v>665</v>
      </c>
      <c r="AW25" s="196" t="s">
        <v>734</v>
      </c>
      <c r="AX25" s="129"/>
      <c r="AY25" s="129"/>
      <c r="AZ25" s="129"/>
      <c r="BA25" s="129"/>
      <c r="BB25" s="129"/>
      <c r="BC25" s="129"/>
      <c r="BD25" s="129"/>
      <c r="BE25" s="129"/>
      <c r="BF25" s="129"/>
      <c r="BG25" s="129"/>
      <c r="BH25" s="129"/>
      <c r="BI25" s="129"/>
      <c r="BJ25" s="129"/>
      <c r="BK25" s="129"/>
      <c r="BL25" s="129"/>
      <c r="BM25" s="129"/>
      <c r="BN25" s="129"/>
      <c r="BO25" s="129"/>
      <c r="BP25" s="129"/>
      <c r="BQ25" s="129"/>
      <c r="BR25" s="129"/>
      <c r="BS25" s="129"/>
      <c r="BT25" s="129"/>
      <c r="BU25" s="129"/>
      <c r="BV25" s="129"/>
      <c r="BW25" s="129"/>
      <c r="BX25" s="129"/>
      <c r="BY25" s="129"/>
      <c r="BZ25" s="129"/>
      <c r="CA25" s="129"/>
      <c r="CB25" s="129"/>
      <c r="CC25" s="129"/>
      <c r="CD25" s="129"/>
      <c r="CE25" s="129"/>
      <c r="CF25" s="129"/>
      <c r="CG25" s="129"/>
      <c r="CH25" s="129"/>
      <c r="CI25" s="129"/>
      <c r="CJ25" s="129"/>
      <c r="CK25" s="129"/>
      <c r="CL25" s="129"/>
      <c r="CM25" s="129"/>
      <c r="CN25" s="129"/>
      <c r="CO25" s="129"/>
      <c r="CP25" s="129"/>
      <c r="CQ25" s="129"/>
      <c r="CR25" s="129"/>
    </row>
    <row r="26" spans="1:153" s="130" customFormat="1" ht="47.25" customHeight="1" x14ac:dyDescent="0.3">
      <c r="A26" s="239"/>
      <c r="B26" s="225" t="s">
        <v>66</v>
      </c>
      <c r="C26" s="225" t="s">
        <v>67</v>
      </c>
      <c r="D26" s="240" t="s">
        <v>275</v>
      </c>
      <c r="E26" s="227" t="s">
        <v>24</v>
      </c>
      <c r="F26" s="227" t="s">
        <v>509</v>
      </c>
      <c r="G26" s="227" t="s">
        <v>510</v>
      </c>
      <c r="H26" s="227"/>
      <c r="I26" s="227" t="s">
        <v>32</v>
      </c>
      <c r="J26" s="227" t="s">
        <v>28</v>
      </c>
      <c r="K26" s="230" t="str">
        <f>VLOOKUP(CONCATENATE(I26,J26),[9]Parámetros!$A$56:$B$80,2,FALSE)</f>
        <v>Extremo (16)</v>
      </c>
      <c r="L26" s="145" t="s">
        <v>72</v>
      </c>
      <c r="M26" s="145" t="s">
        <v>511</v>
      </c>
      <c r="N26" s="145" t="s">
        <v>512</v>
      </c>
      <c r="O26" s="145" t="s">
        <v>499</v>
      </c>
      <c r="P26" s="145" t="s">
        <v>691</v>
      </c>
      <c r="Q26" s="145" t="s">
        <v>513</v>
      </c>
      <c r="R26" s="145" t="s">
        <v>514</v>
      </c>
      <c r="S26" s="145" t="s">
        <v>515</v>
      </c>
      <c r="T26" s="146">
        <v>15</v>
      </c>
      <c r="U26" s="146">
        <v>15</v>
      </c>
      <c r="V26" s="146">
        <v>15</v>
      </c>
      <c r="W26" s="146">
        <v>10</v>
      </c>
      <c r="X26" s="146">
        <v>15</v>
      </c>
      <c r="Y26" s="146">
        <v>15</v>
      </c>
      <c r="Z26" s="146">
        <v>10</v>
      </c>
      <c r="AA26" s="146">
        <f t="shared" si="2"/>
        <v>95</v>
      </c>
      <c r="AB26" s="146" t="s">
        <v>43</v>
      </c>
      <c r="AC26" s="146" t="s">
        <v>44</v>
      </c>
      <c r="AD26" s="146" t="s">
        <v>43</v>
      </c>
      <c r="AE26" s="146">
        <v>50</v>
      </c>
      <c r="AF26" s="145" t="s">
        <v>43</v>
      </c>
      <c r="AG26" s="145" t="s">
        <v>45</v>
      </c>
      <c r="AH26" s="145" t="s">
        <v>45</v>
      </c>
      <c r="AI26" s="145">
        <v>0</v>
      </c>
      <c r="AJ26" s="145">
        <v>0</v>
      </c>
      <c r="AK26" s="227" t="s">
        <v>106</v>
      </c>
      <c r="AL26" s="227" t="s">
        <v>28</v>
      </c>
      <c r="AM26" s="235" t="str">
        <f>VLOOKUP(CONCATENATE(AK26,AL26),[9]Parámetros!$A$56:$B$80,2,FALSE)</f>
        <v>Extremo (12)</v>
      </c>
      <c r="AN26" s="225" t="s">
        <v>34</v>
      </c>
      <c r="AO26" s="243" t="s">
        <v>516</v>
      </c>
      <c r="AP26" s="227" t="s">
        <v>497</v>
      </c>
      <c r="AQ26" s="244" t="s">
        <v>505</v>
      </c>
      <c r="AR26" s="227" t="s">
        <v>517</v>
      </c>
      <c r="AS26" s="227" t="s">
        <v>518</v>
      </c>
      <c r="AT26" s="225" t="s">
        <v>508</v>
      </c>
      <c r="AU26" s="225" t="s">
        <v>508</v>
      </c>
      <c r="AV26" s="289" t="s">
        <v>666</v>
      </c>
      <c r="AW26" s="197"/>
      <c r="AX26" s="129"/>
      <c r="AY26" s="129"/>
      <c r="AZ26" s="129"/>
      <c r="BA26" s="129"/>
      <c r="BB26" s="129"/>
      <c r="BC26" s="129"/>
      <c r="BD26" s="129"/>
      <c r="BE26" s="129"/>
      <c r="BF26" s="129"/>
      <c r="BG26" s="129"/>
      <c r="BH26" s="129"/>
      <c r="BI26" s="129"/>
      <c r="BJ26" s="129"/>
      <c r="BK26" s="129"/>
      <c r="BL26" s="129"/>
      <c r="BM26" s="129"/>
      <c r="BN26" s="129"/>
      <c r="BO26" s="129"/>
      <c r="BP26" s="129"/>
      <c r="BQ26" s="129"/>
      <c r="BR26" s="129"/>
      <c r="BS26" s="129"/>
      <c r="BT26" s="129"/>
      <c r="BU26" s="129"/>
      <c r="BV26" s="129"/>
      <c r="BW26" s="129"/>
      <c r="BX26" s="129"/>
      <c r="BY26" s="129"/>
      <c r="BZ26" s="129"/>
      <c r="CA26" s="129"/>
      <c r="CB26" s="129"/>
      <c r="CC26" s="129"/>
      <c r="CD26" s="129"/>
      <c r="CE26" s="129"/>
      <c r="CF26" s="129"/>
      <c r="CG26" s="129"/>
      <c r="CH26" s="129"/>
      <c r="CI26" s="129"/>
      <c r="CJ26" s="129"/>
      <c r="CK26" s="129"/>
      <c r="CL26" s="129"/>
      <c r="CM26" s="129"/>
      <c r="CN26" s="129"/>
      <c r="CO26" s="129"/>
      <c r="CP26" s="129"/>
      <c r="CQ26" s="129"/>
      <c r="CR26" s="129"/>
    </row>
    <row r="27" spans="1:153" s="130" customFormat="1" ht="69" customHeight="1" x14ac:dyDescent="0.3">
      <c r="A27" s="239"/>
      <c r="B27" s="225"/>
      <c r="C27" s="225"/>
      <c r="D27" s="240"/>
      <c r="E27" s="227"/>
      <c r="F27" s="227"/>
      <c r="G27" s="227"/>
      <c r="H27" s="227"/>
      <c r="I27" s="227"/>
      <c r="J27" s="227"/>
      <c r="K27" s="230"/>
      <c r="L27" s="145" t="s">
        <v>345</v>
      </c>
      <c r="M27" s="145" t="s">
        <v>519</v>
      </c>
      <c r="N27" s="145" t="s">
        <v>520</v>
      </c>
      <c r="O27" s="145" t="s">
        <v>499</v>
      </c>
      <c r="P27" s="145" t="s">
        <v>521</v>
      </c>
      <c r="Q27" s="145" t="s">
        <v>522</v>
      </c>
      <c r="R27" s="145" t="s">
        <v>523</v>
      </c>
      <c r="S27" s="145" t="s">
        <v>524</v>
      </c>
      <c r="T27" s="146">
        <v>15</v>
      </c>
      <c r="U27" s="146">
        <v>15</v>
      </c>
      <c r="V27" s="146">
        <v>15</v>
      </c>
      <c r="W27" s="146">
        <v>15</v>
      </c>
      <c r="X27" s="146">
        <v>15</v>
      </c>
      <c r="Y27" s="146">
        <v>15</v>
      </c>
      <c r="Z27" s="146">
        <v>10</v>
      </c>
      <c r="AA27" s="146">
        <f>SUM(T27:Z27)</f>
        <v>100</v>
      </c>
      <c r="AB27" s="146" t="s">
        <v>44</v>
      </c>
      <c r="AC27" s="146" t="s">
        <v>44</v>
      </c>
      <c r="AD27" s="146" t="s">
        <v>409</v>
      </c>
      <c r="AE27" s="146">
        <v>100</v>
      </c>
      <c r="AF27" s="145" t="s">
        <v>44</v>
      </c>
      <c r="AG27" s="145" t="s">
        <v>46</v>
      </c>
      <c r="AH27" s="145" t="s">
        <v>45</v>
      </c>
      <c r="AI27" s="145">
        <v>2</v>
      </c>
      <c r="AJ27" s="145">
        <v>0</v>
      </c>
      <c r="AK27" s="227"/>
      <c r="AL27" s="227"/>
      <c r="AM27" s="235"/>
      <c r="AN27" s="225"/>
      <c r="AO27" s="243"/>
      <c r="AP27" s="227"/>
      <c r="AQ27" s="244"/>
      <c r="AR27" s="227"/>
      <c r="AS27" s="227"/>
      <c r="AT27" s="225"/>
      <c r="AU27" s="225"/>
      <c r="AV27" s="290"/>
      <c r="AW27" s="197"/>
      <c r="AX27" s="129"/>
      <c r="AY27" s="129"/>
      <c r="AZ27" s="129"/>
      <c r="BA27" s="129"/>
      <c r="BB27" s="129"/>
      <c r="BC27" s="129"/>
      <c r="BD27" s="129"/>
      <c r="BE27" s="129"/>
      <c r="BF27" s="129"/>
      <c r="BG27" s="129"/>
      <c r="BH27" s="129"/>
      <c r="BI27" s="129"/>
      <c r="BJ27" s="129"/>
      <c r="BK27" s="129"/>
      <c r="BL27" s="129"/>
      <c r="BM27" s="129"/>
      <c r="BN27" s="129"/>
      <c r="BO27" s="129"/>
      <c r="BP27" s="129"/>
      <c r="BQ27" s="129"/>
      <c r="BR27" s="129"/>
      <c r="BS27" s="129"/>
      <c r="BT27" s="129"/>
      <c r="BU27" s="129"/>
      <c r="BV27" s="129"/>
      <c r="BW27" s="129"/>
      <c r="BX27" s="129"/>
      <c r="BY27" s="129"/>
      <c r="BZ27" s="129"/>
      <c r="CA27" s="129"/>
      <c r="CB27" s="129"/>
      <c r="CC27" s="129"/>
      <c r="CD27" s="129"/>
      <c r="CE27" s="129"/>
      <c r="CF27" s="129"/>
      <c r="CG27" s="129"/>
      <c r="CH27" s="129"/>
      <c r="CI27" s="129"/>
      <c r="CJ27" s="129"/>
      <c r="CK27" s="129"/>
      <c r="CL27" s="129"/>
      <c r="CM27" s="129"/>
      <c r="CN27" s="129"/>
      <c r="CO27" s="129"/>
      <c r="CP27" s="129"/>
      <c r="CQ27" s="129"/>
      <c r="CR27" s="129"/>
    </row>
    <row r="28" spans="1:153" s="57" customFormat="1" ht="104.4" customHeight="1" x14ac:dyDescent="0.3">
      <c r="A28" s="239"/>
      <c r="B28" s="142" t="s">
        <v>66</v>
      </c>
      <c r="C28" s="142" t="s">
        <v>67</v>
      </c>
      <c r="D28" s="143" t="s">
        <v>275</v>
      </c>
      <c r="E28" s="144" t="s">
        <v>24</v>
      </c>
      <c r="F28" s="144" t="s">
        <v>525</v>
      </c>
      <c r="G28" s="144" t="s">
        <v>526</v>
      </c>
      <c r="H28" s="145" t="s">
        <v>692</v>
      </c>
      <c r="I28" s="145" t="s">
        <v>32</v>
      </c>
      <c r="J28" s="145" t="s">
        <v>28</v>
      </c>
      <c r="K28" s="131" t="str">
        <f>VLOOKUP(CONCATENATE(I28,J28),[9]Parámetros!$A$56:$B$80,2,FALSE)</f>
        <v>Extremo (16)</v>
      </c>
      <c r="L28" s="145" t="s">
        <v>72</v>
      </c>
      <c r="M28" s="145" t="s">
        <v>497</v>
      </c>
      <c r="N28" s="145" t="s">
        <v>520</v>
      </c>
      <c r="O28" s="145" t="s">
        <v>499</v>
      </c>
      <c r="P28" s="145" t="s">
        <v>527</v>
      </c>
      <c r="Q28" s="145" t="s">
        <v>693</v>
      </c>
      <c r="R28" s="145" t="s">
        <v>528</v>
      </c>
      <c r="S28" s="145" t="s">
        <v>529</v>
      </c>
      <c r="T28" s="146">
        <v>15</v>
      </c>
      <c r="U28" s="146">
        <v>15</v>
      </c>
      <c r="V28" s="146">
        <v>15</v>
      </c>
      <c r="W28" s="146">
        <v>15</v>
      </c>
      <c r="X28" s="146">
        <v>15</v>
      </c>
      <c r="Y28" s="146">
        <v>15</v>
      </c>
      <c r="Z28" s="146">
        <v>10</v>
      </c>
      <c r="AA28" s="146">
        <f t="shared" si="2"/>
        <v>100</v>
      </c>
      <c r="AB28" s="146" t="s">
        <v>44</v>
      </c>
      <c r="AC28" s="146" t="s">
        <v>44</v>
      </c>
      <c r="AD28" s="146" t="s">
        <v>44</v>
      </c>
      <c r="AE28" s="146">
        <v>100</v>
      </c>
      <c r="AF28" s="145" t="s">
        <v>44</v>
      </c>
      <c r="AG28" s="145" t="s">
        <v>46</v>
      </c>
      <c r="AH28" s="145" t="s">
        <v>45</v>
      </c>
      <c r="AI28" s="146">
        <v>2</v>
      </c>
      <c r="AJ28" s="146">
        <f>VLOOKUP(CONCATENATE(AF25,AG28,AH28),[9]Parámetros!$A$27:$B$38,2,FALSE)</f>
        <v>0</v>
      </c>
      <c r="AK28" s="146" t="s">
        <v>70</v>
      </c>
      <c r="AL28" s="146" t="s">
        <v>28</v>
      </c>
      <c r="AM28" s="131" t="str">
        <f>VLOOKUP(CONCATENATE(AK28,AL28),[9]Parámetros!$A$56:$B$80,2,FALSE)</f>
        <v>Alto (8)</v>
      </c>
      <c r="AN28" s="146" t="s">
        <v>34</v>
      </c>
      <c r="AO28" s="148" t="s">
        <v>694</v>
      </c>
      <c r="AP28" s="145" t="s">
        <v>497</v>
      </c>
      <c r="AQ28" s="149" t="s">
        <v>505</v>
      </c>
      <c r="AR28" s="144" t="s">
        <v>695</v>
      </c>
      <c r="AS28" s="227" t="s">
        <v>530</v>
      </c>
      <c r="AT28" s="176" t="s">
        <v>508</v>
      </c>
      <c r="AU28" s="176" t="s">
        <v>508</v>
      </c>
      <c r="AV28" s="175" t="s">
        <v>696</v>
      </c>
      <c r="AW28" s="197"/>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row>
    <row r="29" spans="1:153" s="57" customFormat="1" ht="49.5" customHeight="1" x14ac:dyDescent="0.3">
      <c r="A29" s="239"/>
      <c r="B29" s="225" t="s">
        <v>66</v>
      </c>
      <c r="C29" s="225" t="s">
        <v>67</v>
      </c>
      <c r="D29" s="240" t="s">
        <v>275</v>
      </c>
      <c r="E29" s="227" t="s">
        <v>24</v>
      </c>
      <c r="F29" s="227" t="s">
        <v>525</v>
      </c>
      <c r="G29" s="227" t="s">
        <v>531</v>
      </c>
      <c r="H29" s="234" t="s">
        <v>697</v>
      </c>
      <c r="I29" s="234" t="s">
        <v>27</v>
      </c>
      <c r="J29" s="234" t="s">
        <v>28</v>
      </c>
      <c r="K29" s="235" t="str">
        <f>VLOOKUP(CONCATENATE(I29,J29),[9]Parámetros!$A$56:$B$80,2,FALSE)</f>
        <v>Extremo (20)</v>
      </c>
      <c r="L29" s="145" t="s">
        <v>72</v>
      </c>
      <c r="M29" s="145" t="s">
        <v>497</v>
      </c>
      <c r="N29" s="145" t="s">
        <v>532</v>
      </c>
      <c r="O29" s="145" t="s">
        <v>174</v>
      </c>
      <c r="P29" s="145" t="s">
        <v>533</v>
      </c>
      <c r="Q29" s="145" t="s">
        <v>534</v>
      </c>
      <c r="R29" s="145" t="s">
        <v>535</v>
      </c>
      <c r="S29" s="145" t="s">
        <v>536</v>
      </c>
      <c r="T29" s="146">
        <v>15</v>
      </c>
      <c r="U29" s="146">
        <v>15</v>
      </c>
      <c r="V29" s="146">
        <v>15</v>
      </c>
      <c r="W29" s="146">
        <v>15</v>
      </c>
      <c r="X29" s="146">
        <v>15</v>
      </c>
      <c r="Y29" s="146">
        <v>15</v>
      </c>
      <c r="Z29" s="146">
        <v>10</v>
      </c>
      <c r="AA29" s="146">
        <f t="shared" si="2"/>
        <v>100</v>
      </c>
      <c r="AB29" s="146" t="s">
        <v>44</v>
      </c>
      <c r="AC29" s="146" t="s">
        <v>44</v>
      </c>
      <c r="AD29" s="146" t="s">
        <v>44</v>
      </c>
      <c r="AE29" s="146">
        <v>100</v>
      </c>
      <c r="AF29" s="241" t="s">
        <v>44</v>
      </c>
      <c r="AG29" s="145" t="s">
        <v>46</v>
      </c>
      <c r="AH29" s="145" t="s">
        <v>45</v>
      </c>
      <c r="AI29" s="146">
        <v>2</v>
      </c>
      <c r="AJ29" s="146">
        <v>0</v>
      </c>
      <c r="AK29" s="232" t="s">
        <v>106</v>
      </c>
      <c r="AL29" s="232" t="s">
        <v>28</v>
      </c>
      <c r="AM29" s="235" t="str">
        <f>VLOOKUP(CONCATENATE(AK29,AL29),[9]Parámetros!$A$56:$B$80,2,FALSE)</f>
        <v>Extremo (12)</v>
      </c>
      <c r="AN29" s="232" t="s">
        <v>34</v>
      </c>
      <c r="AO29" s="148" t="s">
        <v>537</v>
      </c>
      <c r="AP29" s="145" t="s">
        <v>497</v>
      </c>
      <c r="AQ29" s="149" t="s">
        <v>505</v>
      </c>
      <c r="AR29" s="144" t="s">
        <v>538</v>
      </c>
      <c r="AS29" s="227"/>
      <c r="AT29" s="225" t="s">
        <v>508</v>
      </c>
      <c r="AU29" s="225" t="s">
        <v>508</v>
      </c>
      <c r="AV29" s="175" t="s">
        <v>667</v>
      </c>
      <c r="AW29" s="197"/>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row>
    <row r="30" spans="1:153" s="57" customFormat="1" ht="45.75" customHeight="1" x14ac:dyDescent="0.3">
      <c r="A30" s="239"/>
      <c r="B30" s="225"/>
      <c r="C30" s="225"/>
      <c r="D30" s="240"/>
      <c r="E30" s="227"/>
      <c r="F30" s="227"/>
      <c r="G30" s="227"/>
      <c r="H30" s="234"/>
      <c r="I30" s="234"/>
      <c r="J30" s="234"/>
      <c r="K30" s="235"/>
      <c r="L30" s="145" t="s">
        <v>345</v>
      </c>
      <c r="M30" s="145" t="s">
        <v>497</v>
      </c>
      <c r="N30" s="145" t="s">
        <v>520</v>
      </c>
      <c r="O30" s="145" t="s">
        <v>539</v>
      </c>
      <c r="P30" s="145" t="s">
        <v>540</v>
      </c>
      <c r="Q30" s="145" t="s">
        <v>698</v>
      </c>
      <c r="R30" s="145" t="s">
        <v>541</v>
      </c>
      <c r="S30" s="145" t="s">
        <v>542</v>
      </c>
      <c r="T30" s="146">
        <v>15</v>
      </c>
      <c r="U30" s="146">
        <v>15</v>
      </c>
      <c r="V30" s="146">
        <v>15</v>
      </c>
      <c r="W30" s="146">
        <v>15</v>
      </c>
      <c r="X30" s="146">
        <v>15</v>
      </c>
      <c r="Y30" s="146">
        <v>15</v>
      </c>
      <c r="Z30" s="146">
        <v>10</v>
      </c>
      <c r="AA30" s="146">
        <f t="shared" si="2"/>
        <v>100</v>
      </c>
      <c r="AB30" s="146" t="s">
        <v>44</v>
      </c>
      <c r="AC30" s="146" t="s">
        <v>44</v>
      </c>
      <c r="AD30" s="146" t="s">
        <v>44</v>
      </c>
      <c r="AE30" s="146">
        <v>100</v>
      </c>
      <c r="AF30" s="242"/>
      <c r="AG30" s="145" t="s">
        <v>46</v>
      </c>
      <c r="AH30" s="145" t="s">
        <v>45</v>
      </c>
      <c r="AI30" s="146">
        <v>2</v>
      </c>
      <c r="AJ30" s="146">
        <v>0</v>
      </c>
      <c r="AK30" s="232"/>
      <c r="AL30" s="232"/>
      <c r="AM30" s="235"/>
      <c r="AN30" s="232"/>
      <c r="AO30" s="148" t="s">
        <v>699</v>
      </c>
      <c r="AP30" s="145" t="s">
        <v>497</v>
      </c>
      <c r="AQ30" s="149" t="s">
        <v>505</v>
      </c>
      <c r="AR30" s="144" t="s">
        <v>543</v>
      </c>
      <c r="AS30" s="227"/>
      <c r="AT30" s="225"/>
      <c r="AU30" s="225"/>
      <c r="AV30" s="175" t="s">
        <v>668</v>
      </c>
      <c r="AW30" s="197"/>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row>
    <row r="31" spans="1:153" s="57" customFormat="1" ht="259.5" customHeight="1" x14ac:dyDescent="0.3">
      <c r="A31" s="236" t="s">
        <v>162</v>
      </c>
      <c r="B31" s="152" t="s">
        <v>544</v>
      </c>
      <c r="C31" s="152" t="s">
        <v>67</v>
      </c>
      <c r="D31" s="153" t="s">
        <v>275</v>
      </c>
      <c r="E31" s="153" t="s">
        <v>24</v>
      </c>
      <c r="F31" s="144" t="s">
        <v>545</v>
      </c>
      <c r="G31" s="153" t="s">
        <v>546</v>
      </c>
      <c r="H31" s="153" t="s">
        <v>547</v>
      </c>
      <c r="I31" s="153" t="s">
        <v>80</v>
      </c>
      <c r="J31" s="153" t="s">
        <v>28</v>
      </c>
      <c r="K31" s="132" t="str">
        <f>VLOOKUP(CONCATENATE(I31,J31),[10]Parámetros!$A$56:$B$80,2,FALSE)</f>
        <v>Alto (4)</v>
      </c>
      <c r="L31" s="145" t="s">
        <v>72</v>
      </c>
      <c r="M31" s="145" t="s">
        <v>548</v>
      </c>
      <c r="N31" s="145" t="s">
        <v>548</v>
      </c>
      <c r="O31" s="145" t="s">
        <v>669</v>
      </c>
      <c r="P31" s="144" t="s">
        <v>700</v>
      </c>
      <c r="Q31" s="144" t="s">
        <v>549</v>
      </c>
      <c r="R31" s="144" t="s">
        <v>701</v>
      </c>
      <c r="S31" s="145" t="s">
        <v>670</v>
      </c>
      <c r="T31" s="153">
        <v>15</v>
      </c>
      <c r="U31" s="153">
        <v>15</v>
      </c>
      <c r="V31" s="153">
        <v>15</v>
      </c>
      <c r="W31" s="153">
        <v>15</v>
      </c>
      <c r="X31" s="153">
        <v>15</v>
      </c>
      <c r="Y31" s="153">
        <v>15</v>
      </c>
      <c r="Z31" s="153">
        <v>10</v>
      </c>
      <c r="AA31" s="153">
        <f t="shared" si="2"/>
        <v>100</v>
      </c>
      <c r="AB31" s="153" t="s">
        <v>44</v>
      </c>
      <c r="AC31" s="153" t="s">
        <v>44</v>
      </c>
      <c r="AD31" s="153" t="s">
        <v>44</v>
      </c>
      <c r="AE31" s="153">
        <v>100</v>
      </c>
      <c r="AF31" s="153" t="s">
        <v>44</v>
      </c>
      <c r="AG31" s="153" t="s">
        <v>46</v>
      </c>
      <c r="AH31" s="153" t="s">
        <v>45</v>
      </c>
      <c r="AI31" s="152">
        <v>2</v>
      </c>
      <c r="AJ31" s="152">
        <v>0</v>
      </c>
      <c r="AK31" s="152" t="s">
        <v>80</v>
      </c>
      <c r="AL31" s="152" t="s">
        <v>28</v>
      </c>
      <c r="AM31" s="131" t="str">
        <f>VLOOKUP(CONCATENATE(AK31,AL31),[10]Parámetros!$A$56:$B$80,2,FALSE)</f>
        <v>Alto (4)</v>
      </c>
      <c r="AN31" s="146" t="s">
        <v>34</v>
      </c>
      <c r="AO31" s="148" t="s">
        <v>550</v>
      </c>
      <c r="AP31" s="145" t="s">
        <v>548</v>
      </c>
      <c r="AQ31" s="146" t="s">
        <v>551</v>
      </c>
      <c r="AR31" s="145" t="s">
        <v>552</v>
      </c>
      <c r="AS31" s="145" t="s">
        <v>553</v>
      </c>
      <c r="AT31" s="150" t="s">
        <v>554</v>
      </c>
      <c r="AU31" s="151" t="s">
        <v>662</v>
      </c>
      <c r="AV31" s="177" t="s">
        <v>663</v>
      </c>
      <c r="AW31" s="196" t="s">
        <v>735</v>
      </c>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row>
    <row r="32" spans="1:153" s="98" customFormat="1" ht="87.75" customHeight="1" x14ac:dyDescent="0.3">
      <c r="A32" s="236"/>
      <c r="B32" s="152" t="s">
        <v>544</v>
      </c>
      <c r="C32" s="152" t="s">
        <v>67</v>
      </c>
      <c r="D32" s="153" t="s">
        <v>275</v>
      </c>
      <c r="E32" s="153" t="s">
        <v>24</v>
      </c>
      <c r="F32" s="153" t="s">
        <v>555</v>
      </c>
      <c r="G32" s="153" t="s">
        <v>556</v>
      </c>
      <c r="H32" s="153" t="s">
        <v>557</v>
      </c>
      <c r="I32" s="153" t="s">
        <v>32</v>
      </c>
      <c r="J32" s="153" t="s">
        <v>62</v>
      </c>
      <c r="K32" s="132" t="str">
        <f>VLOOKUP(CONCATENATE(I32,J32),[10]Parámetros!$A$56:$B$80,2,FALSE)</f>
        <v>Alto (12)</v>
      </c>
      <c r="L32" s="145" t="s">
        <v>72</v>
      </c>
      <c r="M32" s="145" t="s">
        <v>548</v>
      </c>
      <c r="N32" s="145" t="s">
        <v>558</v>
      </c>
      <c r="O32" s="153" t="s">
        <v>559</v>
      </c>
      <c r="P32" s="153" t="s">
        <v>702</v>
      </c>
      <c r="Q32" s="153" t="s">
        <v>560</v>
      </c>
      <c r="R32" s="153" t="s">
        <v>561</v>
      </c>
      <c r="S32" s="153" t="s">
        <v>562</v>
      </c>
      <c r="T32" s="154">
        <v>15</v>
      </c>
      <c r="U32" s="154">
        <v>15</v>
      </c>
      <c r="V32" s="154">
        <v>15</v>
      </c>
      <c r="W32" s="154">
        <v>15</v>
      </c>
      <c r="X32" s="154">
        <v>15</v>
      </c>
      <c r="Y32" s="154">
        <v>15</v>
      </c>
      <c r="Z32" s="154">
        <v>10</v>
      </c>
      <c r="AA32" s="154">
        <f>SUM(T32:Z32)</f>
        <v>100</v>
      </c>
      <c r="AB32" s="153" t="s">
        <v>44</v>
      </c>
      <c r="AC32" s="154" t="s">
        <v>44</v>
      </c>
      <c r="AD32" s="154" t="s">
        <v>44</v>
      </c>
      <c r="AE32" s="154">
        <v>100</v>
      </c>
      <c r="AF32" s="154" t="s">
        <v>44</v>
      </c>
      <c r="AG32" s="154" t="s">
        <v>46</v>
      </c>
      <c r="AH32" s="154" t="s">
        <v>45</v>
      </c>
      <c r="AI32" s="154">
        <v>2</v>
      </c>
      <c r="AJ32" s="154">
        <v>0</v>
      </c>
      <c r="AK32" s="152" t="s">
        <v>70</v>
      </c>
      <c r="AL32" s="152" t="s">
        <v>62</v>
      </c>
      <c r="AM32" s="131" t="str">
        <f>VLOOKUP(CONCATENATE(AK32,AL32),[10]Parámetros!$A$56:$B$80,2,FALSE)</f>
        <v>Moderado (6)</v>
      </c>
      <c r="AN32" s="146" t="s">
        <v>34</v>
      </c>
      <c r="AO32" s="153" t="s">
        <v>703</v>
      </c>
      <c r="AP32" s="145" t="s">
        <v>548</v>
      </c>
      <c r="AQ32" s="146" t="s">
        <v>551</v>
      </c>
      <c r="AR32" s="153" t="s">
        <v>563</v>
      </c>
      <c r="AS32" s="153" t="s">
        <v>704</v>
      </c>
      <c r="AT32" s="150" t="s">
        <v>564</v>
      </c>
      <c r="AU32" s="152" t="s">
        <v>705</v>
      </c>
      <c r="AV32" s="178" t="s">
        <v>664</v>
      </c>
      <c r="AW32" s="204"/>
    </row>
    <row r="33" spans="1:96" s="57" customFormat="1" ht="133.5" customHeight="1" x14ac:dyDescent="0.3">
      <c r="A33" s="237" t="s">
        <v>170</v>
      </c>
      <c r="B33" s="232" t="s">
        <v>182</v>
      </c>
      <c r="C33" s="232" t="s">
        <v>67</v>
      </c>
      <c r="D33" s="238" t="s">
        <v>275</v>
      </c>
      <c r="E33" s="234" t="s">
        <v>24</v>
      </c>
      <c r="F33" s="227" t="s">
        <v>706</v>
      </c>
      <c r="G33" s="234" t="s">
        <v>707</v>
      </c>
      <c r="H33" s="234" t="s">
        <v>565</v>
      </c>
      <c r="I33" s="234" t="s">
        <v>80</v>
      </c>
      <c r="J33" s="234" t="s">
        <v>62</v>
      </c>
      <c r="K33" s="235" t="str">
        <f>VLOOKUP(CONCATENATE(I33,J33),[11]Parámetros!$A$56:$B$80,2,FALSE)</f>
        <v>Moderado (3)</v>
      </c>
      <c r="L33" s="227" t="s">
        <v>72</v>
      </c>
      <c r="M33" s="234" t="s">
        <v>566</v>
      </c>
      <c r="N33" s="227" t="s">
        <v>567</v>
      </c>
      <c r="O33" s="227" t="s">
        <v>568</v>
      </c>
      <c r="P33" s="227" t="s">
        <v>708</v>
      </c>
      <c r="Q33" s="227" t="s">
        <v>709</v>
      </c>
      <c r="R33" s="227" t="s">
        <v>710</v>
      </c>
      <c r="S33" s="234" t="s">
        <v>711</v>
      </c>
      <c r="T33" s="225">
        <v>15</v>
      </c>
      <c r="U33" s="225">
        <v>15</v>
      </c>
      <c r="V33" s="225">
        <v>15</v>
      </c>
      <c r="W33" s="225">
        <v>15</v>
      </c>
      <c r="X33" s="225">
        <v>15</v>
      </c>
      <c r="Y33" s="225">
        <v>15</v>
      </c>
      <c r="Z33" s="225">
        <v>10</v>
      </c>
      <c r="AA33" s="225">
        <f>SUM(T33:Z33)</f>
        <v>100</v>
      </c>
      <c r="AB33" s="225" t="s">
        <v>409</v>
      </c>
      <c r="AC33" s="225" t="s">
        <v>44</v>
      </c>
      <c r="AD33" s="225" t="s">
        <v>44</v>
      </c>
      <c r="AE33" s="225">
        <v>100</v>
      </c>
      <c r="AF33" s="225" t="s">
        <v>44</v>
      </c>
      <c r="AG33" s="225" t="s">
        <v>46</v>
      </c>
      <c r="AH33" s="225" t="s">
        <v>45</v>
      </c>
      <c r="AI33" s="225">
        <f>VLOOKUP(CONCATENATE(AF33,AG33,AH33),[11]Parámetros!$A$13:$B$24,2,FALSE)</f>
        <v>2</v>
      </c>
      <c r="AJ33" s="225">
        <f>VLOOKUP(CONCATENATE(AF33,AG33,AH33),[11]Parámetros!$A$27:$B$38,2,FALSE)</f>
        <v>0</v>
      </c>
      <c r="AK33" s="225" t="s">
        <v>80</v>
      </c>
      <c r="AL33" s="225" t="s">
        <v>62</v>
      </c>
      <c r="AM33" s="230" t="str">
        <f>VLOOKUP(CONCATENATE(AK33,AL33),[11]Parámetros!$A$56:$B$80,2,FALSE)</f>
        <v>Moderado (3)</v>
      </c>
      <c r="AN33" s="225" t="s">
        <v>34</v>
      </c>
      <c r="AO33" s="226" t="s">
        <v>569</v>
      </c>
      <c r="AP33" s="227" t="s">
        <v>566</v>
      </c>
      <c r="AQ33" s="225" t="s">
        <v>292</v>
      </c>
      <c r="AR33" s="227" t="s">
        <v>570</v>
      </c>
      <c r="AS33" s="227" t="s">
        <v>571</v>
      </c>
      <c r="AT33" s="225" t="s">
        <v>712</v>
      </c>
      <c r="AU33" s="218" t="s">
        <v>736</v>
      </c>
      <c r="AV33" s="220" t="s">
        <v>737</v>
      </c>
      <c r="AW33" s="196" t="s">
        <v>738</v>
      </c>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row>
    <row r="34" spans="1:96" s="57" customFormat="1" ht="300" customHeight="1" x14ac:dyDescent="0.3">
      <c r="A34" s="237"/>
      <c r="B34" s="232"/>
      <c r="C34" s="232"/>
      <c r="D34" s="238"/>
      <c r="E34" s="234"/>
      <c r="F34" s="227"/>
      <c r="G34" s="234"/>
      <c r="H34" s="234"/>
      <c r="I34" s="234"/>
      <c r="J34" s="234"/>
      <c r="K34" s="235"/>
      <c r="L34" s="227"/>
      <c r="M34" s="234"/>
      <c r="N34" s="227"/>
      <c r="O34" s="227"/>
      <c r="P34" s="227"/>
      <c r="Q34" s="227"/>
      <c r="R34" s="227"/>
      <c r="S34" s="234"/>
      <c r="T34" s="225"/>
      <c r="U34" s="225"/>
      <c r="V34" s="225"/>
      <c r="W34" s="225"/>
      <c r="X34" s="225"/>
      <c r="Y34" s="225"/>
      <c r="Z34" s="225"/>
      <c r="AA34" s="225"/>
      <c r="AB34" s="225"/>
      <c r="AC34" s="225"/>
      <c r="AD34" s="225"/>
      <c r="AE34" s="225"/>
      <c r="AF34" s="225"/>
      <c r="AG34" s="225"/>
      <c r="AH34" s="225"/>
      <c r="AI34" s="225"/>
      <c r="AJ34" s="225"/>
      <c r="AK34" s="225"/>
      <c r="AL34" s="225"/>
      <c r="AM34" s="230"/>
      <c r="AN34" s="225"/>
      <c r="AO34" s="226"/>
      <c r="AP34" s="227"/>
      <c r="AQ34" s="225"/>
      <c r="AR34" s="227"/>
      <c r="AS34" s="227"/>
      <c r="AT34" s="225"/>
      <c r="AU34" s="219"/>
      <c r="AV34" s="221"/>
      <c r="AW34" s="197"/>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row>
    <row r="35" spans="1:96" s="135" customFormat="1" ht="123" customHeight="1" x14ac:dyDescent="0.3">
      <c r="A35" s="231" t="s">
        <v>169</v>
      </c>
      <c r="B35" s="213" t="s">
        <v>544</v>
      </c>
      <c r="C35" s="232" t="s">
        <v>67</v>
      </c>
      <c r="D35" s="233" t="s">
        <v>275</v>
      </c>
      <c r="E35" s="232" t="s">
        <v>24</v>
      </c>
      <c r="F35" s="106" t="s">
        <v>572</v>
      </c>
      <c r="G35" s="228" t="s">
        <v>573</v>
      </c>
      <c r="H35" s="229" t="s">
        <v>574</v>
      </c>
      <c r="I35" s="223" t="s">
        <v>80</v>
      </c>
      <c r="J35" s="223" t="s">
        <v>62</v>
      </c>
      <c r="K35" s="222" t="str">
        <f>VLOOKUP(CONCATENATE(I35,J35),[12]Parámetros!$A$56:$B$80,2,FALSE)</f>
        <v>Moderado (3)</v>
      </c>
      <c r="L35" s="112" t="s">
        <v>72</v>
      </c>
      <c r="M35" s="223" t="s">
        <v>575</v>
      </c>
      <c r="N35" s="112" t="s">
        <v>575</v>
      </c>
      <c r="O35" s="112" t="s">
        <v>429</v>
      </c>
      <c r="P35" s="112" t="s">
        <v>576</v>
      </c>
      <c r="Q35" s="112" t="s">
        <v>577</v>
      </c>
      <c r="R35" s="112" t="s">
        <v>578</v>
      </c>
      <c r="S35" s="112" t="s">
        <v>579</v>
      </c>
      <c r="T35" s="112">
        <v>15</v>
      </c>
      <c r="U35" s="112">
        <v>15</v>
      </c>
      <c r="V35" s="112">
        <v>15</v>
      </c>
      <c r="W35" s="112">
        <v>15</v>
      </c>
      <c r="X35" s="112">
        <v>15</v>
      </c>
      <c r="Y35" s="112">
        <v>15</v>
      </c>
      <c r="Z35" s="112">
        <v>10</v>
      </c>
      <c r="AA35" s="112">
        <v>100</v>
      </c>
      <c r="AB35" s="112" t="s">
        <v>44</v>
      </c>
      <c r="AC35" s="112" t="s">
        <v>44</v>
      </c>
      <c r="AD35" s="112" t="str">
        <f>VLOOKUP(CONCATENATE(AB35,AC35),[12]Parámetros!$A$2:$B$10,2,FALSE)</f>
        <v>Fuerte</v>
      </c>
      <c r="AE35" s="112">
        <v>100</v>
      </c>
      <c r="AF35" s="223" t="s">
        <v>580</v>
      </c>
      <c r="AG35" s="54" t="s">
        <v>46</v>
      </c>
      <c r="AH35" s="54" t="s">
        <v>45</v>
      </c>
      <c r="AI35" s="54">
        <v>1</v>
      </c>
      <c r="AJ35" s="54">
        <v>0</v>
      </c>
      <c r="AK35" s="223" t="s">
        <v>80</v>
      </c>
      <c r="AL35" s="224" t="s">
        <v>62</v>
      </c>
      <c r="AM35" s="222" t="str">
        <f>VLOOKUP(CONCATENATE(AK35,AL35),[12]Parámetros!$A$56:$B$80,2,FALSE)</f>
        <v>Moderado (3)</v>
      </c>
      <c r="AN35" s="223" t="s">
        <v>34</v>
      </c>
      <c r="AO35" s="228" t="s">
        <v>713</v>
      </c>
      <c r="AP35" s="223" t="s">
        <v>575</v>
      </c>
      <c r="AQ35" s="229" t="s">
        <v>581</v>
      </c>
      <c r="AR35" s="212" t="s">
        <v>728</v>
      </c>
      <c r="AS35" s="213" t="s">
        <v>582</v>
      </c>
      <c r="AT35" s="213" t="s">
        <v>583</v>
      </c>
      <c r="AU35" s="138" t="s">
        <v>729</v>
      </c>
      <c r="AV35" s="179" t="s">
        <v>730</v>
      </c>
      <c r="AW35" s="196" t="s">
        <v>740</v>
      </c>
      <c r="AX35" s="136"/>
      <c r="AY35" s="136"/>
      <c r="AZ35" s="136"/>
      <c r="BA35" s="136"/>
      <c r="BB35" s="136"/>
      <c r="BC35" s="136"/>
      <c r="BD35" s="136"/>
      <c r="BE35" s="136"/>
      <c r="BF35" s="136"/>
      <c r="BG35" s="136"/>
      <c r="BH35" s="136"/>
      <c r="BI35" s="136"/>
      <c r="BJ35" s="136"/>
      <c r="BK35" s="136"/>
      <c r="BL35" s="136"/>
      <c r="BM35" s="136"/>
      <c r="BN35" s="136"/>
      <c r="BO35" s="136"/>
      <c r="BP35" s="136"/>
      <c r="BQ35" s="136"/>
      <c r="BR35" s="136"/>
      <c r="BS35" s="136"/>
      <c r="BT35" s="136"/>
      <c r="BU35" s="136"/>
      <c r="BV35" s="136"/>
      <c r="BW35" s="136"/>
      <c r="BX35" s="136"/>
      <c r="BY35" s="136"/>
      <c r="BZ35" s="136"/>
      <c r="CA35" s="136"/>
      <c r="CB35" s="136"/>
      <c r="CC35" s="136"/>
      <c r="CD35" s="136"/>
      <c r="CE35" s="136"/>
      <c r="CF35" s="136"/>
      <c r="CG35" s="136"/>
      <c r="CH35" s="136"/>
      <c r="CI35" s="136"/>
      <c r="CJ35" s="136"/>
      <c r="CK35" s="136"/>
      <c r="CL35" s="136"/>
      <c r="CM35" s="136"/>
      <c r="CN35" s="136"/>
      <c r="CO35" s="136"/>
      <c r="CP35" s="136"/>
      <c r="CQ35" s="137"/>
    </row>
    <row r="36" spans="1:96" s="135" customFormat="1" ht="130.5" customHeight="1" x14ac:dyDescent="0.3">
      <c r="A36" s="231"/>
      <c r="B36" s="213"/>
      <c r="C36" s="232"/>
      <c r="D36" s="233"/>
      <c r="E36" s="232"/>
      <c r="F36" s="106" t="s">
        <v>584</v>
      </c>
      <c r="G36" s="228"/>
      <c r="H36" s="229"/>
      <c r="I36" s="223"/>
      <c r="J36" s="223"/>
      <c r="K36" s="222"/>
      <c r="L36" s="112" t="s">
        <v>345</v>
      </c>
      <c r="M36" s="223"/>
      <c r="N36" s="112" t="s">
        <v>575</v>
      </c>
      <c r="O36" s="112" t="s">
        <v>585</v>
      </c>
      <c r="P36" s="141" t="s">
        <v>586</v>
      </c>
      <c r="Q36" s="112" t="s">
        <v>587</v>
      </c>
      <c r="R36" s="112" t="s">
        <v>588</v>
      </c>
      <c r="S36" s="112" t="s">
        <v>589</v>
      </c>
      <c r="T36" s="112">
        <v>15</v>
      </c>
      <c r="U36" s="112">
        <v>15</v>
      </c>
      <c r="V36" s="112">
        <v>15</v>
      </c>
      <c r="W36" s="112">
        <v>15</v>
      </c>
      <c r="X36" s="112">
        <v>15</v>
      </c>
      <c r="Y36" s="112">
        <v>15</v>
      </c>
      <c r="Z36" s="112">
        <v>10</v>
      </c>
      <c r="AA36" s="112">
        <v>100</v>
      </c>
      <c r="AB36" s="112" t="s">
        <v>44</v>
      </c>
      <c r="AC36" s="112" t="s">
        <v>44</v>
      </c>
      <c r="AD36" s="112" t="s">
        <v>44</v>
      </c>
      <c r="AE36" s="112">
        <v>100</v>
      </c>
      <c r="AF36" s="223"/>
      <c r="AG36" s="54" t="s">
        <v>46</v>
      </c>
      <c r="AH36" s="54" t="s">
        <v>45</v>
      </c>
      <c r="AI36" s="54">
        <v>1</v>
      </c>
      <c r="AJ36" s="54">
        <v>0</v>
      </c>
      <c r="AK36" s="223"/>
      <c r="AL36" s="224"/>
      <c r="AM36" s="222"/>
      <c r="AN36" s="223"/>
      <c r="AO36" s="228"/>
      <c r="AP36" s="223"/>
      <c r="AQ36" s="229"/>
      <c r="AR36" s="212"/>
      <c r="AS36" s="213"/>
      <c r="AT36" s="213"/>
      <c r="AU36" s="134" t="s">
        <v>731</v>
      </c>
      <c r="AV36" s="180" t="s">
        <v>725</v>
      </c>
      <c r="AW36" s="204"/>
      <c r="AX36" s="136"/>
      <c r="AY36" s="136"/>
      <c r="AZ36" s="136"/>
      <c r="BA36" s="136"/>
      <c r="BB36" s="136"/>
      <c r="BC36" s="136"/>
      <c r="BD36" s="136"/>
      <c r="BE36" s="136"/>
      <c r="BF36" s="136"/>
      <c r="BG36" s="136"/>
      <c r="BH36" s="136"/>
      <c r="BI36" s="136"/>
      <c r="BJ36" s="136"/>
      <c r="BK36" s="136"/>
      <c r="BL36" s="136"/>
      <c r="BM36" s="136"/>
      <c r="BN36" s="136"/>
      <c r="BO36" s="136"/>
      <c r="BP36" s="136"/>
      <c r="BQ36" s="136"/>
      <c r="BR36" s="136"/>
      <c r="BS36" s="136"/>
      <c r="BT36" s="136"/>
      <c r="BU36" s="136"/>
      <c r="BV36" s="136"/>
      <c r="BW36" s="136"/>
      <c r="BX36" s="136"/>
      <c r="BY36" s="136"/>
      <c r="BZ36" s="136"/>
      <c r="CA36" s="136"/>
      <c r="CB36" s="136"/>
      <c r="CC36" s="136"/>
      <c r="CD36" s="136"/>
      <c r="CE36" s="136"/>
      <c r="CF36" s="136"/>
      <c r="CG36" s="136"/>
      <c r="CH36" s="136"/>
      <c r="CI36" s="136"/>
      <c r="CJ36" s="136"/>
      <c r="CK36" s="136"/>
      <c r="CL36" s="136"/>
      <c r="CM36" s="136"/>
      <c r="CN36" s="136"/>
      <c r="CO36" s="136"/>
      <c r="CP36" s="136"/>
      <c r="CQ36" s="137"/>
    </row>
    <row r="37" spans="1:96" s="67" customFormat="1" ht="129.75" customHeight="1" x14ac:dyDescent="0.3">
      <c r="A37" s="231"/>
      <c r="B37" s="213"/>
      <c r="C37" s="232"/>
      <c r="D37" s="233"/>
      <c r="E37" s="232"/>
      <c r="F37" s="102" t="s">
        <v>590</v>
      </c>
      <c r="G37" s="228"/>
      <c r="H37" s="229"/>
      <c r="I37" s="223"/>
      <c r="J37" s="223"/>
      <c r="K37" s="222"/>
      <c r="L37" s="112" t="s">
        <v>37</v>
      </c>
      <c r="M37" s="223"/>
      <c r="N37" s="112" t="s">
        <v>575</v>
      </c>
      <c r="O37" s="112" t="s">
        <v>591</v>
      </c>
      <c r="P37" s="112" t="s">
        <v>592</v>
      </c>
      <c r="Q37" s="54" t="s">
        <v>593</v>
      </c>
      <c r="R37" s="112" t="s">
        <v>594</v>
      </c>
      <c r="S37" s="112" t="s">
        <v>595</v>
      </c>
      <c r="T37" s="112">
        <v>15</v>
      </c>
      <c r="U37" s="112">
        <v>15</v>
      </c>
      <c r="V37" s="112">
        <v>15</v>
      </c>
      <c r="W37" s="112">
        <v>10</v>
      </c>
      <c r="X37" s="112">
        <v>15</v>
      </c>
      <c r="Y37" s="112">
        <v>15</v>
      </c>
      <c r="Z37" s="112">
        <v>10</v>
      </c>
      <c r="AA37" s="112">
        <v>95</v>
      </c>
      <c r="AB37" s="112" t="s">
        <v>43</v>
      </c>
      <c r="AC37" s="112" t="s">
        <v>44</v>
      </c>
      <c r="AD37" s="112" t="str">
        <f>VLOOKUP(CONCATENATE(AB37,AC37),[12]Parámetros!$A$2:$B$10,2,FALSE)</f>
        <v>Moderado</v>
      </c>
      <c r="AE37" s="112">
        <v>50</v>
      </c>
      <c r="AF37" s="223"/>
      <c r="AG37" s="54" t="s">
        <v>46</v>
      </c>
      <c r="AH37" s="54" t="s">
        <v>45</v>
      </c>
      <c r="AI37" s="54">
        <v>1</v>
      </c>
      <c r="AJ37" s="54">
        <v>0</v>
      </c>
      <c r="AK37" s="223"/>
      <c r="AL37" s="224"/>
      <c r="AM37" s="222"/>
      <c r="AN37" s="223"/>
      <c r="AO37" s="228"/>
      <c r="AP37" s="223"/>
      <c r="AQ37" s="229"/>
      <c r="AR37" s="212"/>
      <c r="AS37" s="213"/>
      <c r="AT37" s="213"/>
      <c r="AU37" s="134" t="s">
        <v>726</v>
      </c>
      <c r="AV37" s="181" t="s">
        <v>727</v>
      </c>
      <c r="AW37" s="204"/>
      <c r="AX37" s="65"/>
      <c r="AY37" s="65"/>
      <c r="AZ37" s="65"/>
      <c r="BA37" s="65"/>
      <c r="BB37" s="65"/>
      <c r="BC37" s="65"/>
      <c r="BD37" s="65"/>
      <c r="BE37" s="65"/>
      <c r="BF37" s="65"/>
      <c r="BG37" s="65"/>
      <c r="BH37" s="65"/>
      <c r="BI37" s="65"/>
      <c r="BJ37" s="65"/>
      <c r="BK37" s="65"/>
      <c r="BL37" s="65"/>
      <c r="BM37" s="65"/>
      <c r="BN37" s="65"/>
      <c r="BO37" s="65"/>
      <c r="BP37" s="65"/>
      <c r="BQ37" s="65"/>
      <c r="BR37" s="65"/>
      <c r="BS37" s="65"/>
      <c r="BT37" s="65"/>
      <c r="BU37" s="65"/>
      <c r="BV37" s="65"/>
      <c r="BW37" s="65"/>
      <c r="BX37" s="65"/>
      <c r="BY37" s="65"/>
      <c r="BZ37" s="65"/>
      <c r="CA37" s="65"/>
      <c r="CB37" s="65"/>
      <c r="CC37" s="65"/>
      <c r="CD37" s="65"/>
      <c r="CE37" s="65"/>
      <c r="CF37" s="65"/>
      <c r="CG37" s="65"/>
      <c r="CH37" s="65"/>
      <c r="CI37" s="65"/>
      <c r="CJ37" s="65"/>
      <c r="CK37" s="65"/>
      <c r="CL37" s="65"/>
      <c r="CM37" s="65"/>
      <c r="CN37" s="65"/>
      <c r="CO37" s="65"/>
      <c r="CP37" s="65"/>
      <c r="CQ37" s="66"/>
    </row>
    <row r="38" spans="1:96" s="101" customFormat="1" ht="340.5" customHeight="1" x14ac:dyDescent="0.3">
      <c r="A38" s="155" t="s">
        <v>166</v>
      </c>
      <c r="B38" s="146" t="s">
        <v>66</v>
      </c>
      <c r="C38" s="146" t="s">
        <v>67</v>
      </c>
      <c r="D38" s="156" t="s">
        <v>275</v>
      </c>
      <c r="E38" s="145" t="s">
        <v>24</v>
      </c>
      <c r="F38" s="153" t="s">
        <v>598</v>
      </c>
      <c r="G38" s="157" t="s">
        <v>599</v>
      </c>
      <c r="H38" s="146" t="s">
        <v>600</v>
      </c>
      <c r="I38" s="146" t="s">
        <v>80</v>
      </c>
      <c r="J38" s="146" t="s">
        <v>62</v>
      </c>
      <c r="K38" s="131" t="str">
        <f>VLOOKUP(CONCATENATE(I38,J38),[13]Parámetros!$A$56:$B$80,2,FALSE)</f>
        <v>Moderado (3)</v>
      </c>
      <c r="L38" s="146" t="s">
        <v>37</v>
      </c>
      <c r="M38" s="146" t="s">
        <v>601</v>
      </c>
      <c r="N38" s="146" t="s">
        <v>602</v>
      </c>
      <c r="O38" s="158" t="s">
        <v>603</v>
      </c>
      <c r="P38" s="144" t="s">
        <v>604</v>
      </c>
      <c r="Q38" s="144" t="s">
        <v>605</v>
      </c>
      <c r="R38" s="158" t="s">
        <v>714</v>
      </c>
      <c r="S38" s="146" t="s">
        <v>642</v>
      </c>
      <c r="T38" s="146">
        <v>15</v>
      </c>
      <c r="U38" s="146">
        <v>15</v>
      </c>
      <c r="V38" s="146">
        <v>15</v>
      </c>
      <c r="W38" s="146">
        <v>10</v>
      </c>
      <c r="X38" s="146">
        <v>15</v>
      </c>
      <c r="Y38" s="146">
        <v>15</v>
      </c>
      <c r="Z38" s="146">
        <v>10</v>
      </c>
      <c r="AA38" s="146">
        <f t="shared" ref="AA38" si="5">SUM(T38:Z38)</f>
        <v>95</v>
      </c>
      <c r="AB38" s="159" t="s">
        <v>43</v>
      </c>
      <c r="AC38" s="146" t="s">
        <v>44</v>
      </c>
      <c r="AD38" s="146" t="str">
        <f>VLOOKUP(CONCATENATE(AB38,AC38),[13]Parámetros!$A$2:$B$10,2,FALSE)</f>
        <v>Moderado</v>
      </c>
      <c r="AE38" s="159">
        <v>50</v>
      </c>
      <c r="AF38" s="145" t="s">
        <v>43</v>
      </c>
      <c r="AG38" s="145" t="s">
        <v>46</v>
      </c>
      <c r="AH38" s="145" t="s">
        <v>45</v>
      </c>
      <c r="AI38" s="146">
        <f>VLOOKUP(CONCATENATE(AF38,AG38,AH38),[13]Parámetros!$A$13:$B$24,2,FALSE)</f>
        <v>1</v>
      </c>
      <c r="AJ38" s="146">
        <f>VLOOKUP(CONCATENATE(AF38,AG38,AH38),[13]Parámetros!$A$27:$B$38,2,FALSE)</f>
        <v>0</v>
      </c>
      <c r="AK38" s="146" t="s">
        <v>80</v>
      </c>
      <c r="AL38" s="146" t="s">
        <v>62</v>
      </c>
      <c r="AM38" s="131" t="str">
        <f>VLOOKUP(CONCATENATE(AK38,AL38),[13]Parámetros!$A$56:$B$80,2,FALSE)</f>
        <v>Moderado (3)</v>
      </c>
      <c r="AN38" s="142" t="s">
        <v>34</v>
      </c>
      <c r="AO38" s="158" t="s">
        <v>606</v>
      </c>
      <c r="AP38" s="158" t="s">
        <v>607</v>
      </c>
      <c r="AQ38" s="158" t="s">
        <v>292</v>
      </c>
      <c r="AR38" s="144" t="s">
        <v>608</v>
      </c>
      <c r="AS38" s="144" t="s">
        <v>609</v>
      </c>
      <c r="AT38" s="150" t="s">
        <v>610</v>
      </c>
      <c r="AU38" s="165" t="s">
        <v>660</v>
      </c>
      <c r="AV38" s="177" t="s">
        <v>661</v>
      </c>
      <c r="AW38" s="185" t="s">
        <v>739</v>
      </c>
      <c r="AX38" s="100"/>
      <c r="AY38" s="100"/>
      <c r="AZ38" s="100"/>
      <c r="BA38" s="100"/>
      <c r="BB38" s="100"/>
      <c r="BC38" s="100"/>
      <c r="BD38" s="100"/>
      <c r="BE38" s="100"/>
      <c r="BF38" s="100"/>
      <c r="BG38" s="100"/>
      <c r="BH38" s="100"/>
      <c r="BI38" s="100"/>
      <c r="BJ38" s="100"/>
      <c r="BK38" s="100"/>
      <c r="BL38" s="100"/>
      <c r="BM38" s="100"/>
      <c r="BN38" s="100"/>
      <c r="BO38" s="100"/>
      <c r="BP38" s="100"/>
      <c r="BQ38" s="100"/>
      <c r="BR38" s="100"/>
      <c r="BS38" s="100"/>
      <c r="BT38" s="100"/>
      <c r="BU38" s="100"/>
      <c r="BV38" s="100"/>
      <c r="BW38" s="100"/>
      <c r="BX38" s="100"/>
      <c r="BY38" s="100"/>
      <c r="BZ38" s="100"/>
      <c r="CA38" s="100"/>
      <c r="CB38" s="100"/>
      <c r="CC38" s="100"/>
      <c r="CD38" s="100"/>
      <c r="CE38" s="100"/>
      <c r="CF38" s="100"/>
      <c r="CG38" s="100"/>
      <c r="CH38" s="100"/>
      <c r="CI38" s="100"/>
      <c r="CJ38" s="100"/>
      <c r="CK38" s="100"/>
      <c r="CL38" s="100"/>
      <c r="CM38" s="100"/>
      <c r="CN38" s="100"/>
      <c r="CO38" s="100"/>
      <c r="CP38" s="100"/>
      <c r="CQ38" s="100"/>
      <c r="CR38" s="100"/>
    </row>
    <row r="39" spans="1:96" x14ac:dyDescent="0.3">
      <c r="A39" s="160"/>
      <c r="B39" s="160"/>
      <c r="C39" s="160"/>
      <c r="D39" s="160"/>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J39" s="160"/>
      <c r="AK39" s="160"/>
      <c r="AL39" s="160"/>
      <c r="AM39" s="160"/>
      <c r="AN39" s="160"/>
      <c r="AO39" s="160"/>
      <c r="AP39" s="160"/>
      <c r="AQ39" s="161"/>
      <c r="AR39" s="160"/>
      <c r="AS39" s="160"/>
      <c r="AT39" s="183"/>
      <c r="AU39" s="162"/>
      <c r="AV39" s="160"/>
    </row>
    <row r="40" spans="1:96" x14ac:dyDescent="0.3">
      <c r="A40" s="160"/>
      <c r="B40" s="160"/>
      <c r="C40" s="160"/>
      <c r="D40" s="160"/>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0"/>
      <c r="AK40" s="160"/>
      <c r="AL40" s="160"/>
      <c r="AM40" s="160"/>
      <c r="AN40" s="160"/>
      <c r="AO40" s="160"/>
      <c r="AP40" s="160"/>
      <c r="AQ40" s="161"/>
      <c r="AR40" s="160"/>
      <c r="AS40" s="160"/>
      <c r="AT40" s="183"/>
      <c r="AU40" s="162"/>
      <c r="AV40" s="160"/>
    </row>
    <row r="41" spans="1:96" x14ac:dyDescent="0.3">
      <c r="A41" s="160"/>
      <c r="B41" s="160"/>
      <c r="C41" s="160"/>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c r="AJ41" s="160"/>
      <c r="AK41" s="160"/>
      <c r="AL41" s="160"/>
      <c r="AM41" s="160"/>
      <c r="AN41" s="160"/>
      <c r="AO41" s="160"/>
      <c r="AP41" s="160"/>
      <c r="AQ41" s="161"/>
      <c r="AR41" s="160"/>
      <c r="AS41" s="160"/>
      <c r="AT41" s="183"/>
      <c r="AU41" s="162"/>
      <c r="AV41" s="160"/>
    </row>
    <row r="42" spans="1:96" x14ac:dyDescent="0.3">
      <c r="A42" s="160"/>
      <c r="B42" s="160"/>
      <c r="C42" s="160"/>
      <c r="D42" s="160"/>
      <c r="E42" s="160"/>
      <c r="F42" s="160"/>
      <c r="G42" s="160"/>
      <c r="H42" s="160"/>
      <c r="I42" s="160"/>
      <c r="J42" s="160"/>
      <c r="K42" s="160"/>
      <c r="L42" s="160"/>
      <c r="M42" s="160"/>
      <c r="N42" s="160"/>
      <c r="O42" s="160"/>
      <c r="P42" s="160"/>
      <c r="Q42" s="160"/>
      <c r="R42" s="160"/>
      <c r="S42" s="160"/>
      <c r="T42" s="160"/>
      <c r="U42" s="160"/>
      <c r="V42" s="160"/>
      <c r="W42" s="160"/>
      <c r="X42" s="160"/>
      <c r="Y42" s="160"/>
      <c r="Z42" s="160"/>
      <c r="AA42" s="160"/>
      <c r="AB42" s="160"/>
      <c r="AC42" s="160"/>
      <c r="AD42" s="160"/>
      <c r="AE42" s="160"/>
      <c r="AF42" s="160"/>
      <c r="AG42" s="160"/>
      <c r="AH42" s="160"/>
      <c r="AI42" s="160"/>
      <c r="AJ42" s="160"/>
      <c r="AK42" s="160"/>
      <c r="AL42" s="160"/>
      <c r="AM42" s="160"/>
      <c r="AN42" s="160"/>
      <c r="AO42" s="160"/>
      <c r="AP42" s="160"/>
      <c r="AQ42" s="161"/>
      <c r="AR42" s="160"/>
      <c r="AS42" s="160"/>
      <c r="AT42" s="183"/>
      <c r="AU42" s="162"/>
      <c r="AV42" s="160"/>
    </row>
    <row r="43" spans="1:96" x14ac:dyDescent="0.3">
      <c r="A43" s="160"/>
      <c r="B43" s="160"/>
      <c r="C43" s="160"/>
      <c r="D43" s="160"/>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c r="AF43" s="160"/>
      <c r="AG43" s="160"/>
      <c r="AH43" s="160"/>
      <c r="AI43" s="160"/>
      <c r="AJ43" s="160"/>
      <c r="AK43" s="160"/>
      <c r="AL43" s="160"/>
      <c r="AM43" s="160"/>
      <c r="AN43" s="160"/>
      <c r="AO43" s="160"/>
      <c r="AP43" s="160"/>
      <c r="AQ43" s="161"/>
      <c r="AR43" s="160"/>
      <c r="AS43" s="160"/>
      <c r="AT43" s="183"/>
      <c r="AU43" s="162"/>
      <c r="AV43" s="160"/>
    </row>
    <row r="44" spans="1:96" x14ac:dyDescent="0.3">
      <c r="A44" s="160"/>
      <c r="B44" s="160"/>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60"/>
      <c r="AI44" s="160"/>
      <c r="AJ44" s="160"/>
      <c r="AK44" s="160"/>
      <c r="AL44" s="160"/>
      <c r="AM44" s="160"/>
      <c r="AN44" s="160"/>
      <c r="AO44" s="160"/>
      <c r="AP44" s="160"/>
      <c r="AQ44" s="161"/>
      <c r="AR44" s="160"/>
      <c r="AS44" s="160"/>
      <c r="AT44" s="183"/>
      <c r="AU44" s="162"/>
      <c r="AV44" s="160"/>
    </row>
    <row r="45" spans="1:96" x14ac:dyDescent="0.3">
      <c r="A45" s="160"/>
      <c r="B45" s="160"/>
      <c r="C45" s="160"/>
      <c r="D45" s="160"/>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c r="AF45" s="160"/>
      <c r="AG45" s="160"/>
      <c r="AH45" s="160"/>
      <c r="AI45" s="160"/>
      <c r="AJ45" s="160"/>
      <c r="AK45" s="160"/>
      <c r="AL45" s="160"/>
      <c r="AM45" s="160"/>
      <c r="AN45" s="160"/>
      <c r="AO45" s="160"/>
      <c r="AP45" s="160"/>
      <c r="AQ45" s="161"/>
      <c r="AR45" s="160"/>
      <c r="AS45" s="160"/>
      <c r="AT45" s="183"/>
      <c r="AU45" s="162"/>
      <c r="AV45" s="160"/>
    </row>
    <row r="46" spans="1:96" x14ac:dyDescent="0.3">
      <c r="A46" s="160"/>
      <c r="B46" s="160"/>
      <c r="C46" s="160"/>
      <c r="D46" s="160"/>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1"/>
      <c r="AR46" s="160"/>
      <c r="AS46" s="160"/>
      <c r="AT46" s="183"/>
      <c r="AU46" s="162"/>
      <c r="AV46" s="160"/>
    </row>
    <row r="47" spans="1:96" x14ac:dyDescent="0.3">
      <c r="A47" s="160"/>
      <c r="B47" s="160"/>
      <c r="C47" s="160"/>
      <c r="D47" s="160"/>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0"/>
      <c r="AN47" s="160"/>
      <c r="AO47" s="160"/>
      <c r="AP47" s="160"/>
      <c r="AQ47" s="161"/>
      <c r="AR47" s="160"/>
      <c r="AS47" s="160"/>
      <c r="AT47" s="183"/>
      <c r="AU47" s="162"/>
      <c r="AV47" s="160"/>
    </row>
    <row r="48" spans="1:96" x14ac:dyDescent="0.3">
      <c r="A48" s="160"/>
      <c r="B48" s="160"/>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0"/>
      <c r="AN48" s="160"/>
      <c r="AO48" s="160"/>
      <c r="AP48" s="160"/>
      <c r="AQ48" s="161"/>
      <c r="AR48" s="160"/>
      <c r="AS48" s="160"/>
      <c r="AT48" s="183"/>
      <c r="AU48" s="162"/>
      <c r="AV48" s="160"/>
    </row>
  </sheetData>
  <protectedRanges>
    <protectedRange sqref="Q29:Q30" name="Rango2_2"/>
    <protectedRange sqref="N29" name="Rango2_3"/>
  </protectedRanges>
  <mergeCells count="292">
    <mergeCell ref="AP19:AP20"/>
    <mergeCell ref="AS19:AS20"/>
    <mergeCell ref="AR15:AR18"/>
    <mergeCell ref="AS15:AS18"/>
    <mergeCell ref="AS10:AS11"/>
    <mergeCell ref="AO21:AO22"/>
    <mergeCell ref="AP21:AP22"/>
    <mergeCell ref="AQ21:AQ22"/>
    <mergeCell ref="A4:A5"/>
    <mergeCell ref="AS4:AS5"/>
    <mergeCell ref="A6:A7"/>
    <mergeCell ref="B6:B7"/>
    <mergeCell ref="C6:C7"/>
    <mergeCell ref="D6:D7"/>
    <mergeCell ref="E6:E7"/>
    <mergeCell ref="F6:F7"/>
    <mergeCell ref="G6:G7"/>
    <mergeCell ref="H6:H7"/>
    <mergeCell ref="I6:I7"/>
    <mergeCell ref="J6:J7"/>
    <mergeCell ref="K6:K7"/>
    <mergeCell ref="L6:L7"/>
    <mergeCell ref="M6:M7"/>
    <mergeCell ref="X6:X7"/>
    <mergeCell ref="Y6:Y7"/>
    <mergeCell ref="AM8:AM9"/>
    <mergeCell ref="AO8:AO9"/>
    <mergeCell ref="AP8:AP9"/>
    <mergeCell ref="AQ8:AQ9"/>
    <mergeCell ref="Z6:Z7"/>
    <mergeCell ref="S6:S7"/>
    <mergeCell ref="T6:T7"/>
    <mergeCell ref="U6:U7"/>
    <mergeCell ref="V6:V7"/>
    <mergeCell ref="W6:W7"/>
    <mergeCell ref="A10:A11"/>
    <mergeCell ref="B10:B11"/>
    <mergeCell ref="C10:C11"/>
    <mergeCell ref="D10:D11"/>
    <mergeCell ref="E10:E11"/>
    <mergeCell ref="A8:A9"/>
    <mergeCell ref="F8:F9"/>
    <mergeCell ref="G8:G9"/>
    <mergeCell ref="H8:H9"/>
    <mergeCell ref="K8:K9"/>
    <mergeCell ref="L8:L9"/>
    <mergeCell ref="M8:M9"/>
    <mergeCell ref="N8:N9"/>
    <mergeCell ref="AM6:AM7"/>
    <mergeCell ref="AN6:AN7"/>
    <mergeCell ref="AO6:AO7"/>
    <mergeCell ref="AP6:AP7"/>
    <mergeCell ref="AQ6:AQ7"/>
    <mergeCell ref="AH6:AH7"/>
    <mergeCell ref="AI6:AI7"/>
    <mergeCell ref="AJ6:AJ7"/>
    <mergeCell ref="AK6:AK7"/>
    <mergeCell ref="AL6:AL7"/>
    <mergeCell ref="AC6:AC7"/>
    <mergeCell ref="AD6:AD7"/>
    <mergeCell ref="AE6:AE7"/>
    <mergeCell ref="AF6:AF7"/>
    <mergeCell ref="AG6:AG7"/>
    <mergeCell ref="AA6:AA7"/>
    <mergeCell ref="AB6:AB7"/>
    <mergeCell ref="E15:E18"/>
    <mergeCell ref="G15:G18"/>
    <mergeCell ref="H15:H18"/>
    <mergeCell ref="I15:I18"/>
    <mergeCell ref="J15:J18"/>
    <mergeCell ref="M15:M18"/>
    <mergeCell ref="AF15:AF18"/>
    <mergeCell ref="N6:N7"/>
    <mergeCell ref="O6:O7"/>
    <mergeCell ref="P6:P7"/>
    <mergeCell ref="Q6:Q7"/>
    <mergeCell ref="R6:R7"/>
    <mergeCell ref="O8:O9"/>
    <mergeCell ref="P8:P9"/>
    <mergeCell ref="Q8:Q9"/>
    <mergeCell ref="R8:R9"/>
    <mergeCell ref="S8:S9"/>
    <mergeCell ref="A15:A18"/>
    <mergeCell ref="B15:B18"/>
    <mergeCell ref="C15:C18"/>
    <mergeCell ref="D15:D18"/>
    <mergeCell ref="AT15:AT18"/>
    <mergeCell ref="A19:A24"/>
    <mergeCell ref="B19:B20"/>
    <mergeCell ref="C19:C20"/>
    <mergeCell ref="D19:D20"/>
    <mergeCell ref="E19:E20"/>
    <mergeCell ref="G19:G20"/>
    <mergeCell ref="H19:H20"/>
    <mergeCell ref="I19:I20"/>
    <mergeCell ref="J19:J20"/>
    <mergeCell ref="K19:K20"/>
    <mergeCell ref="M19:M20"/>
    <mergeCell ref="AF19:AF20"/>
    <mergeCell ref="AK19:AK20"/>
    <mergeCell ref="AM15:AM18"/>
    <mergeCell ref="AN15:AN18"/>
    <mergeCell ref="AO15:AO18"/>
    <mergeCell ref="AP15:AP18"/>
    <mergeCell ref="AQ15:AQ18"/>
    <mergeCell ref="K15:K18"/>
    <mergeCell ref="AK15:AK18"/>
    <mergeCell ref="AL15:AL18"/>
    <mergeCell ref="M21:M22"/>
    <mergeCell ref="AF21:AF22"/>
    <mergeCell ref="AK21:AK22"/>
    <mergeCell ref="AL21:AL22"/>
    <mergeCell ref="AM21:AM22"/>
    <mergeCell ref="AN21:AN22"/>
    <mergeCell ref="AL19:AL20"/>
    <mergeCell ref="AM19:AM20"/>
    <mergeCell ref="AN19:AN20"/>
    <mergeCell ref="B21:B22"/>
    <mergeCell ref="C21:C22"/>
    <mergeCell ref="D21:D22"/>
    <mergeCell ref="E21:E22"/>
    <mergeCell ref="G21:G22"/>
    <mergeCell ref="H21:H22"/>
    <mergeCell ref="I21:I22"/>
    <mergeCell ref="J21:J22"/>
    <mergeCell ref="K21:K22"/>
    <mergeCell ref="B23:B24"/>
    <mergeCell ref="C23:C24"/>
    <mergeCell ref="D23:D24"/>
    <mergeCell ref="E23:E24"/>
    <mergeCell ref="F23:F24"/>
    <mergeCell ref="G23:G24"/>
    <mergeCell ref="H23:H24"/>
    <mergeCell ref="I23:I24"/>
    <mergeCell ref="J23:J24"/>
    <mergeCell ref="B26:B27"/>
    <mergeCell ref="C26:C27"/>
    <mergeCell ref="D26:D27"/>
    <mergeCell ref="E26:E27"/>
    <mergeCell ref="F26:F27"/>
    <mergeCell ref="G26:G27"/>
    <mergeCell ref="I26:I27"/>
    <mergeCell ref="J26:J27"/>
    <mergeCell ref="K26:K27"/>
    <mergeCell ref="AK29:AK30"/>
    <mergeCell ref="AN26:AN27"/>
    <mergeCell ref="AO26:AO27"/>
    <mergeCell ref="AP26:AP27"/>
    <mergeCell ref="AQ26:AQ27"/>
    <mergeCell ref="AR26:AR27"/>
    <mergeCell ref="AS23:AS24"/>
    <mergeCell ref="AT23:AT24"/>
    <mergeCell ref="H25:H27"/>
    <mergeCell ref="AK26:AK27"/>
    <mergeCell ref="AL26:AL27"/>
    <mergeCell ref="AM26:AM27"/>
    <mergeCell ref="AN23:AN24"/>
    <mergeCell ref="AO23:AO24"/>
    <mergeCell ref="AP23:AP24"/>
    <mergeCell ref="AQ23:AQ24"/>
    <mergeCell ref="AR23:AR24"/>
    <mergeCell ref="K23:K24"/>
    <mergeCell ref="M23:M24"/>
    <mergeCell ref="AF23:AF24"/>
    <mergeCell ref="AK23:AK24"/>
    <mergeCell ref="AL23:AL24"/>
    <mergeCell ref="AM23:AM24"/>
    <mergeCell ref="A31:A32"/>
    <mergeCell ref="A33:A34"/>
    <mergeCell ref="B33:B34"/>
    <mergeCell ref="C33:C34"/>
    <mergeCell ref="D33:D34"/>
    <mergeCell ref="AL29:AL30"/>
    <mergeCell ref="AM29:AM30"/>
    <mergeCell ref="AN29:AN30"/>
    <mergeCell ref="AT29:AT30"/>
    <mergeCell ref="A25:A30"/>
    <mergeCell ref="AS26:AS27"/>
    <mergeCell ref="AT26:AT27"/>
    <mergeCell ref="AS28:AS30"/>
    <mergeCell ref="B29:B30"/>
    <mergeCell ref="C29:C30"/>
    <mergeCell ref="D29:D30"/>
    <mergeCell ref="E29:E30"/>
    <mergeCell ref="F29:F30"/>
    <mergeCell ref="G29:G30"/>
    <mergeCell ref="H29:H30"/>
    <mergeCell ref="I29:I30"/>
    <mergeCell ref="J29:J30"/>
    <mergeCell ref="K29:K30"/>
    <mergeCell ref="AF29:AF30"/>
    <mergeCell ref="J33:J34"/>
    <mergeCell ref="K33:K34"/>
    <mergeCell ref="L33:L34"/>
    <mergeCell ref="M33:M34"/>
    <mergeCell ref="N33:N34"/>
    <mergeCell ref="E33:E34"/>
    <mergeCell ref="F33:F34"/>
    <mergeCell ref="G33:G34"/>
    <mergeCell ref="H33:H34"/>
    <mergeCell ref="I33:I34"/>
    <mergeCell ref="T33:T34"/>
    <mergeCell ref="U33:U34"/>
    <mergeCell ref="V33:V34"/>
    <mergeCell ref="W33:W34"/>
    <mergeCell ref="X33:X34"/>
    <mergeCell ref="O33:O34"/>
    <mergeCell ref="P33:P34"/>
    <mergeCell ref="Q33:Q34"/>
    <mergeCell ref="R33:R34"/>
    <mergeCell ref="S33:S34"/>
    <mergeCell ref="AE33:AE34"/>
    <mergeCell ref="AF33:AF34"/>
    <mergeCell ref="AG33:AG34"/>
    <mergeCell ref="AH33:AH34"/>
    <mergeCell ref="Y33:Y34"/>
    <mergeCell ref="Z33:Z34"/>
    <mergeCell ref="AA33:AA34"/>
    <mergeCell ref="AB33:AB34"/>
    <mergeCell ref="AC33:AC34"/>
    <mergeCell ref="A35:A37"/>
    <mergeCell ref="B35:B37"/>
    <mergeCell ref="C35:C37"/>
    <mergeCell ref="D35:D37"/>
    <mergeCell ref="E35:E37"/>
    <mergeCell ref="G35:G37"/>
    <mergeCell ref="H35:H37"/>
    <mergeCell ref="I35:I37"/>
    <mergeCell ref="J35:J37"/>
    <mergeCell ref="AW33:AW34"/>
    <mergeCell ref="AW25:AW30"/>
    <mergeCell ref="AW31:AW32"/>
    <mergeCell ref="AW35:AW37"/>
    <mergeCell ref="K35:K37"/>
    <mergeCell ref="M35:M37"/>
    <mergeCell ref="AF35:AF37"/>
    <mergeCell ref="AK35:AK37"/>
    <mergeCell ref="AL35:AL37"/>
    <mergeCell ref="AN33:AN34"/>
    <mergeCell ref="AO33:AO34"/>
    <mergeCell ref="AP33:AP34"/>
    <mergeCell ref="AQ33:AQ34"/>
    <mergeCell ref="AI33:AI34"/>
    <mergeCell ref="AJ33:AJ34"/>
    <mergeCell ref="AM35:AM37"/>
    <mergeCell ref="AN35:AN37"/>
    <mergeCell ref="AO35:AO37"/>
    <mergeCell ref="AP35:AP37"/>
    <mergeCell ref="AQ35:AQ37"/>
    <mergeCell ref="AK33:AK34"/>
    <mergeCell ref="AL33:AL34"/>
    <mergeCell ref="AM33:AM34"/>
    <mergeCell ref="AD33:AD34"/>
    <mergeCell ref="AR35:AR37"/>
    <mergeCell ref="AS35:AS37"/>
    <mergeCell ref="AT35:AT37"/>
    <mergeCell ref="AU21:AU22"/>
    <mergeCell ref="AV21:AV22"/>
    <mergeCell ref="AU23:AU24"/>
    <mergeCell ref="AV23:AV24"/>
    <mergeCell ref="AU33:AU34"/>
    <mergeCell ref="AV33:AV34"/>
    <mergeCell ref="AS33:AS34"/>
    <mergeCell ref="AT33:AT34"/>
    <mergeCell ref="AR33:AR34"/>
    <mergeCell ref="AT21:AT22"/>
    <mergeCell ref="AU26:AU27"/>
    <mergeCell ref="AV26:AV27"/>
    <mergeCell ref="AU29:AU30"/>
    <mergeCell ref="AU2:AV2"/>
    <mergeCell ref="AW2:AW3"/>
    <mergeCell ref="AT19:AT20"/>
    <mergeCell ref="AR6:AR7"/>
    <mergeCell ref="AS6:AS7"/>
    <mergeCell ref="AT6:AT7"/>
    <mergeCell ref="AW8:AW9"/>
    <mergeCell ref="AU10:AU11"/>
    <mergeCell ref="AV10:AV11"/>
    <mergeCell ref="AU15:AU18"/>
    <mergeCell ref="AV15:AV18"/>
    <mergeCell ref="AW15:AW18"/>
    <mergeCell ref="AW19:AW24"/>
    <mergeCell ref="AR21:AR22"/>
    <mergeCell ref="AS21:AS22"/>
    <mergeCell ref="AU6:AU7"/>
    <mergeCell ref="AV6:AV7"/>
    <mergeCell ref="AW6:AW7"/>
    <mergeCell ref="AR8:AR9"/>
    <mergeCell ref="AS8:AS9"/>
    <mergeCell ref="AT8:AT9"/>
    <mergeCell ref="AU8:AU9"/>
    <mergeCell ref="AV8:AV9"/>
  </mergeCells>
  <conditionalFormatting sqref="K2 AM2 K4:K5 AM4:AM5 AM39:AM1048576 K39:K1048576">
    <cfRule type="containsText" dxfId="178" priority="181" operator="containsText" text="bajo">
      <formula>NOT(ISERROR(SEARCH("bajo",K2)))</formula>
    </cfRule>
    <cfRule type="containsText" dxfId="177" priority="182" operator="containsText" text="moderado">
      <formula>NOT(ISERROR(SEARCH("moderado",K2)))</formula>
    </cfRule>
    <cfRule type="containsText" dxfId="176" priority="183" operator="containsText" text="alto">
      <formula>NOT(ISERROR(SEARCH("alto",K2)))</formula>
    </cfRule>
    <cfRule type="containsText" dxfId="175" priority="184" operator="containsText" text="extremo">
      <formula>NOT(ISERROR(SEARCH("extremo",K2)))</formula>
    </cfRule>
  </conditionalFormatting>
  <conditionalFormatting sqref="K6:M6">
    <cfRule type="containsText" dxfId="174" priority="165" operator="containsText" text="Bajo">
      <formula>NOT(ISERROR(SEARCH("Bajo",K6)))</formula>
    </cfRule>
    <cfRule type="containsText" dxfId="173" priority="166" operator="containsText" text="Moderado">
      <formula>NOT(ISERROR(SEARCH("Moderado",K6)))</formula>
    </cfRule>
    <cfRule type="containsText" dxfId="172" priority="167" operator="containsText" text="Alto">
      <formula>NOT(ISERROR(SEARCH("Alto",K6)))</formula>
    </cfRule>
    <cfRule type="containsText" dxfId="171" priority="168" operator="containsText" text="Extremo">
      <formula>NOT(ISERROR(SEARCH("Extremo",K6)))</formula>
    </cfRule>
  </conditionalFormatting>
  <conditionalFormatting sqref="AM6">
    <cfRule type="containsText" dxfId="170" priority="161" operator="containsText" text="Alto">
      <formula>NOT(ISERROR(SEARCH("Alto",AM6)))</formula>
    </cfRule>
    <cfRule type="containsText" dxfId="169" priority="162" operator="containsText" text="Moderado">
      <formula>NOT(ISERROR(SEARCH("Moderado",AM6)))</formula>
    </cfRule>
    <cfRule type="containsText" dxfId="168" priority="163" operator="containsText" text="Bajo">
      <formula>NOT(ISERROR(SEARCH("Bajo",AM6)))</formula>
    </cfRule>
    <cfRule type="containsText" dxfId="167" priority="164" operator="containsText" text="Extremo">
      <formula>NOT(ISERROR(SEARCH("Extremo",AM6)))</formula>
    </cfRule>
  </conditionalFormatting>
  <conditionalFormatting sqref="K8">
    <cfRule type="containsText" dxfId="166" priority="153" operator="containsText" text="Bajo">
      <formula>NOT(ISERROR(SEARCH(("Bajo"),(K8))))</formula>
    </cfRule>
  </conditionalFormatting>
  <conditionalFormatting sqref="K8">
    <cfRule type="containsText" dxfId="165" priority="154" operator="containsText" text="Moderado">
      <formula>NOT(ISERROR(SEARCH(("Moderado"),(K8))))</formula>
    </cfRule>
  </conditionalFormatting>
  <conditionalFormatting sqref="K8">
    <cfRule type="containsText" dxfId="164" priority="155" operator="containsText" text="Alto">
      <formula>NOT(ISERROR(SEARCH(("Alto"),(K8))))</formula>
    </cfRule>
  </conditionalFormatting>
  <conditionalFormatting sqref="K8">
    <cfRule type="containsText" dxfId="163" priority="156" operator="containsText" text="Extremo">
      <formula>NOT(ISERROR(SEARCH(("Extremo"),(K8))))</formula>
    </cfRule>
  </conditionalFormatting>
  <conditionalFormatting sqref="AM8">
    <cfRule type="containsText" dxfId="162" priority="157" operator="containsText" text="Alto">
      <formula>NOT(ISERROR(SEARCH(("Alto"),(AM8))))</formula>
    </cfRule>
  </conditionalFormatting>
  <conditionalFormatting sqref="AM8">
    <cfRule type="containsText" dxfId="161" priority="158" operator="containsText" text="Moderado">
      <formula>NOT(ISERROR(SEARCH(("Moderado"),(AM8))))</formula>
    </cfRule>
  </conditionalFormatting>
  <conditionalFormatting sqref="AM8">
    <cfRule type="containsText" dxfId="160" priority="159" operator="containsText" text="Bajo">
      <formula>NOT(ISERROR(SEARCH(("Bajo"),(AM8))))</formula>
    </cfRule>
  </conditionalFormatting>
  <conditionalFormatting sqref="AM8">
    <cfRule type="containsText" dxfId="159" priority="160" operator="containsText" text="Extremo">
      <formula>NOT(ISERROR(SEARCH(("Extremo"),(AM8))))</formula>
    </cfRule>
  </conditionalFormatting>
  <conditionalFormatting sqref="K10">
    <cfRule type="containsText" dxfId="158" priority="145" operator="containsText" text="Bajo">
      <formula>NOT(ISERROR(SEARCH(("Bajo"),(K10))))</formula>
    </cfRule>
  </conditionalFormatting>
  <conditionalFormatting sqref="K10">
    <cfRule type="containsText" dxfId="157" priority="146" operator="containsText" text="Moderado">
      <formula>NOT(ISERROR(SEARCH(("Moderado"),(K10))))</formula>
    </cfRule>
  </conditionalFormatting>
  <conditionalFormatting sqref="K10">
    <cfRule type="containsText" dxfId="156" priority="147" operator="containsText" text="Alto">
      <formula>NOT(ISERROR(SEARCH(("Alto"),(K10))))</formula>
    </cfRule>
  </conditionalFormatting>
  <conditionalFormatting sqref="K10">
    <cfRule type="containsText" dxfId="155" priority="148" operator="containsText" text="Extremo">
      <formula>NOT(ISERROR(SEARCH(("Extremo"),(K10))))</formula>
    </cfRule>
  </conditionalFormatting>
  <conditionalFormatting sqref="AM10">
    <cfRule type="containsText" dxfId="154" priority="149" operator="containsText" text="Alto">
      <formula>NOT(ISERROR(SEARCH(("Alto"),(AM10))))</formula>
    </cfRule>
  </conditionalFormatting>
  <conditionalFormatting sqref="AM10">
    <cfRule type="containsText" dxfId="153" priority="150" operator="containsText" text="Moderado">
      <formula>NOT(ISERROR(SEARCH(("Moderado"),(AM10))))</formula>
    </cfRule>
  </conditionalFormatting>
  <conditionalFormatting sqref="AM10">
    <cfRule type="containsText" dxfId="152" priority="151" operator="containsText" text="Bajo">
      <formula>NOT(ISERROR(SEARCH(("Bajo"),(AM10))))</formula>
    </cfRule>
  </conditionalFormatting>
  <conditionalFormatting sqref="AM10">
    <cfRule type="containsText" dxfId="151" priority="152" operator="containsText" text="Extremo">
      <formula>NOT(ISERROR(SEARCH(("Extremo"),(AM10))))</formula>
    </cfRule>
  </conditionalFormatting>
  <conditionalFormatting sqref="K12:M12">
    <cfRule type="expression" dxfId="150" priority="137">
      <formula>NOT(ISERROR(SEARCH("Bajo",K12)))</formula>
    </cfRule>
    <cfRule type="expression" dxfId="149" priority="138">
      <formula>NOT(ISERROR(SEARCH("Moderado",K12)))</formula>
    </cfRule>
    <cfRule type="expression" dxfId="148" priority="139">
      <formula>NOT(ISERROR(SEARCH("Alto",K12)))</formula>
    </cfRule>
    <cfRule type="expression" dxfId="147" priority="140">
      <formula>NOT(ISERROR(SEARCH("Extremo",K12)))</formula>
    </cfRule>
  </conditionalFormatting>
  <conditionalFormatting sqref="M13">
    <cfRule type="containsText" dxfId="146" priority="133" operator="containsText" text="Bajo">
      <formula>NOT(ISERROR(SEARCH("Bajo",M13)))</formula>
    </cfRule>
    <cfRule type="containsText" dxfId="145" priority="134" operator="containsText" text="Moderado">
      <formula>NOT(ISERROR(SEARCH("Moderado",M13)))</formula>
    </cfRule>
    <cfRule type="containsText" dxfId="144" priority="135" operator="containsText" text="Alto">
      <formula>NOT(ISERROR(SEARCH("Alto",M13)))</formula>
    </cfRule>
    <cfRule type="containsText" dxfId="143" priority="136" operator="containsText" text="Extremo">
      <formula>NOT(ISERROR(SEARCH("Extremo",M13)))</formula>
    </cfRule>
  </conditionalFormatting>
  <conditionalFormatting sqref="N13">
    <cfRule type="containsText" dxfId="142" priority="129" operator="containsText" text="Bajo">
      <formula>NOT(ISERROR(SEARCH("Bajo",N13)))</formula>
    </cfRule>
    <cfRule type="containsText" dxfId="141" priority="130" operator="containsText" text="Moderado">
      <formula>NOT(ISERROR(SEARCH("Moderado",N13)))</formula>
    </cfRule>
    <cfRule type="containsText" dxfId="140" priority="131" operator="containsText" text="Alto">
      <formula>NOT(ISERROR(SEARCH("Alto",N13)))</formula>
    </cfRule>
    <cfRule type="containsText" dxfId="139" priority="132" operator="containsText" text="Extremo">
      <formula>NOT(ISERROR(SEARCH("Extremo",N13)))</formula>
    </cfRule>
  </conditionalFormatting>
  <conditionalFormatting sqref="E13:F13">
    <cfRule type="containsText" dxfId="138" priority="125" operator="containsText" text="Bajo">
      <formula>NOT(ISERROR(SEARCH("Bajo",E13)))</formula>
    </cfRule>
    <cfRule type="containsText" dxfId="137" priority="126" operator="containsText" text="Moderado">
      <formula>NOT(ISERROR(SEARCH("Moderado",E13)))</formula>
    </cfRule>
    <cfRule type="containsText" dxfId="136" priority="127" operator="containsText" text="Alto">
      <formula>NOT(ISERROR(SEARCH("Alto",E13)))</formula>
    </cfRule>
    <cfRule type="containsText" dxfId="135" priority="128" operator="containsText" text="Extremo">
      <formula>NOT(ISERROR(SEARCH("Extremo",E13)))</formula>
    </cfRule>
  </conditionalFormatting>
  <conditionalFormatting sqref="H13:J13">
    <cfRule type="containsText" dxfId="134" priority="121" operator="containsText" text="Bajo">
      <formula>NOT(ISERROR(SEARCH("Bajo",H13)))</formula>
    </cfRule>
    <cfRule type="containsText" dxfId="133" priority="122" operator="containsText" text="Moderado">
      <formula>NOT(ISERROR(SEARCH("Moderado",H13)))</formula>
    </cfRule>
    <cfRule type="containsText" dxfId="132" priority="123" operator="containsText" text="Alto">
      <formula>NOT(ISERROR(SEARCH("Alto",H13)))</formula>
    </cfRule>
    <cfRule type="containsText" dxfId="131" priority="124" operator="containsText" text="Extremo">
      <formula>NOT(ISERROR(SEARCH("Extremo",H13)))</formula>
    </cfRule>
  </conditionalFormatting>
  <conditionalFormatting sqref="K13">
    <cfRule type="containsText" dxfId="130" priority="117" operator="containsText" text="Bajo">
      <formula>NOT(ISERROR(SEARCH("Bajo",K13)))</formula>
    </cfRule>
    <cfRule type="containsText" dxfId="129" priority="118" operator="containsText" text="Moderado">
      <formula>NOT(ISERROR(SEARCH("Moderado",K13)))</formula>
    </cfRule>
    <cfRule type="containsText" dxfId="128" priority="119" operator="containsText" text="Alto">
      <formula>NOT(ISERROR(SEARCH("Alto",K13)))</formula>
    </cfRule>
    <cfRule type="containsText" dxfId="127" priority="120" operator="containsText" text="Extremo">
      <formula>NOT(ISERROR(SEARCH("Extremo",K13)))</formula>
    </cfRule>
  </conditionalFormatting>
  <conditionalFormatting sqref="L13">
    <cfRule type="containsText" dxfId="126" priority="113" operator="containsText" text="Bajo">
      <formula>NOT(ISERROR(SEARCH("Bajo",L13)))</formula>
    </cfRule>
    <cfRule type="containsText" dxfId="125" priority="114" operator="containsText" text="Moderado">
      <formula>NOT(ISERROR(SEARCH("Moderado",L13)))</formula>
    </cfRule>
    <cfRule type="containsText" dxfId="124" priority="115" operator="containsText" text="Alto">
      <formula>NOT(ISERROR(SEARCH("Alto",L13)))</formula>
    </cfRule>
    <cfRule type="containsText" dxfId="123" priority="116" operator="containsText" text="Extremo">
      <formula>NOT(ISERROR(SEARCH("Extremo",L13)))</formula>
    </cfRule>
  </conditionalFormatting>
  <conditionalFormatting sqref="K14">
    <cfRule type="expression" dxfId="122" priority="105">
      <formula>NOT(ISERROR(SEARCH("Bajo",K14)))</formula>
    </cfRule>
    <cfRule type="expression" dxfId="121" priority="106">
      <formula>NOT(ISERROR(SEARCH("Moderado",K14)))</formula>
    </cfRule>
    <cfRule type="expression" dxfId="120" priority="107">
      <formula>NOT(ISERROR(SEARCH("Alto",K14)))</formula>
    </cfRule>
    <cfRule type="expression" dxfId="119" priority="108">
      <formula>NOT(ISERROR(SEARCH("Extremo",K14)))</formula>
    </cfRule>
  </conditionalFormatting>
  <conditionalFormatting sqref="AM14">
    <cfRule type="expression" dxfId="118" priority="109">
      <formula>NOT(ISERROR(SEARCH("Alto",AM14)))</formula>
    </cfRule>
  </conditionalFormatting>
  <conditionalFormatting sqref="K15:M15">
    <cfRule type="expression" dxfId="117" priority="93">
      <formula>NOT(ISERROR(SEARCH("Bajo",K15)))</formula>
    </cfRule>
    <cfRule type="expression" dxfId="116" priority="94">
      <formula>NOT(ISERROR(SEARCH("Moderado",K15)))</formula>
    </cfRule>
    <cfRule type="expression" dxfId="115" priority="95">
      <formula>NOT(ISERROR(SEARCH("Alto",K15)))</formula>
    </cfRule>
    <cfRule type="expression" dxfId="114" priority="96">
      <formula>NOT(ISERROR(SEARCH("Extremo",K15)))</formula>
    </cfRule>
  </conditionalFormatting>
  <conditionalFormatting sqref="AM15">
    <cfRule type="expression" dxfId="113" priority="97">
      <formula>NOT(ISERROR(SEARCH("Alto",AM15)))</formula>
    </cfRule>
  </conditionalFormatting>
  <conditionalFormatting sqref="L16">
    <cfRule type="expression" dxfId="112" priority="98">
      <formula>NOT(ISERROR(SEARCH("Bajo",L16)))</formula>
    </cfRule>
  </conditionalFormatting>
  <conditionalFormatting sqref="L20 L19:M19 K21:M21">
    <cfRule type="containsText" dxfId="111" priority="89" operator="containsText" text="Bajo">
      <formula>NOT(ISERROR(SEARCH("Bajo",K19)))</formula>
    </cfRule>
    <cfRule type="containsText" dxfId="110" priority="90" operator="containsText" text="Moderado">
      <formula>NOT(ISERROR(SEARCH("Moderado",K19)))</formula>
    </cfRule>
    <cfRule type="containsText" dxfId="109" priority="91" operator="containsText" text="Alto">
      <formula>NOT(ISERROR(SEARCH("Alto",K19)))</formula>
    </cfRule>
    <cfRule type="containsText" dxfId="108" priority="92" operator="containsText" text="Extremo">
      <formula>NOT(ISERROR(SEARCH("Extremo",K19)))</formula>
    </cfRule>
  </conditionalFormatting>
  <conditionalFormatting sqref="AM19">
    <cfRule type="containsText" dxfId="107" priority="85" operator="containsText" text="Alto">
      <formula>NOT(ISERROR(SEARCH("Alto",AM19)))</formula>
    </cfRule>
    <cfRule type="containsText" dxfId="106" priority="86" operator="containsText" text="Moderado">
      <formula>NOT(ISERROR(SEARCH("Moderado",AM19)))</formula>
    </cfRule>
    <cfRule type="containsText" dxfId="105" priority="87" operator="containsText" text="Bajo">
      <formula>NOT(ISERROR(SEARCH("Bajo",AM19)))</formula>
    </cfRule>
    <cfRule type="containsText" dxfId="104" priority="88" operator="containsText" text="Extremo">
      <formula>NOT(ISERROR(SEARCH("Extremo",AM19)))</formula>
    </cfRule>
  </conditionalFormatting>
  <conditionalFormatting sqref="K19">
    <cfRule type="containsText" dxfId="103" priority="81" operator="containsText" text="Bajo">
      <formula>NOT(ISERROR(SEARCH("Bajo",K19)))</formula>
    </cfRule>
    <cfRule type="containsText" dxfId="102" priority="82" operator="containsText" text="Moderado">
      <formula>NOT(ISERROR(SEARCH("Moderado",K19)))</formula>
    </cfRule>
    <cfRule type="containsText" dxfId="101" priority="83" operator="containsText" text="Alto">
      <formula>NOT(ISERROR(SEARCH("Alto",K19)))</formula>
    </cfRule>
    <cfRule type="containsText" dxfId="100" priority="84" operator="containsText" text="Extremo">
      <formula>NOT(ISERROR(SEARCH("Extremo",K19)))</formula>
    </cfRule>
  </conditionalFormatting>
  <conditionalFormatting sqref="K23">
    <cfRule type="containsText" dxfId="99" priority="77" operator="containsText" text="Bajo">
      <formula>NOT(ISERROR(SEARCH("Bajo",K23)))</formula>
    </cfRule>
    <cfRule type="containsText" dxfId="98" priority="78" operator="containsText" text="Moderado">
      <formula>NOT(ISERROR(SEARCH("Moderado",K23)))</formula>
    </cfRule>
    <cfRule type="containsText" dxfId="97" priority="79" operator="containsText" text="Alto">
      <formula>NOT(ISERROR(SEARCH("Alto",K23)))</formula>
    </cfRule>
    <cfRule type="containsText" dxfId="96" priority="80" operator="containsText" text="Extremo">
      <formula>NOT(ISERROR(SEARCH("Extremo",K23)))</formula>
    </cfRule>
  </conditionalFormatting>
  <conditionalFormatting sqref="AM21">
    <cfRule type="containsText" dxfId="95" priority="73" operator="containsText" text="Alto">
      <formula>NOT(ISERROR(SEARCH("Alto",AM21)))</formula>
    </cfRule>
    <cfRule type="containsText" dxfId="94" priority="74" operator="containsText" text="Moderado">
      <formula>NOT(ISERROR(SEARCH("Moderado",AM21)))</formula>
    </cfRule>
    <cfRule type="containsText" dxfId="93" priority="75" operator="containsText" text="Bajo">
      <formula>NOT(ISERROR(SEARCH("Bajo",AM21)))</formula>
    </cfRule>
    <cfRule type="containsText" dxfId="92" priority="76" operator="containsText" text="Extremo">
      <formula>NOT(ISERROR(SEARCH("Extremo",AM21)))</formula>
    </cfRule>
  </conditionalFormatting>
  <conditionalFormatting sqref="AM23">
    <cfRule type="containsText" dxfId="91" priority="69" operator="containsText" text="Alto">
      <formula>NOT(ISERROR(SEARCH("Alto",AM23)))</formula>
    </cfRule>
    <cfRule type="containsText" dxfId="90" priority="70" operator="containsText" text="Moderado">
      <formula>NOT(ISERROR(SEARCH("Moderado",AM23)))</formula>
    </cfRule>
    <cfRule type="containsText" dxfId="89" priority="71" operator="containsText" text="Bajo">
      <formula>NOT(ISERROR(SEARCH("Bajo",AM23)))</formula>
    </cfRule>
    <cfRule type="containsText" dxfId="88" priority="72" operator="containsText" text="Extremo">
      <formula>NOT(ISERROR(SEARCH("Extremo",AM23)))</formula>
    </cfRule>
  </conditionalFormatting>
  <conditionalFormatting sqref="K25:K26 K28:K29">
    <cfRule type="containsText" dxfId="87" priority="65" operator="containsText" text="Bajo">
      <formula>NOT(ISERROR(SEARCH("Bajo",K25)))</formula>
    </cfRule>
    <cfRule type="containsText" dxfId="86" priority="66" operator="containsText" text="Moderado">
      <formula>NOT(ISERROR(SEARCH("Moderado",K25)))</formula>
    </cfRule>
    <cfRule type="containsText" dxfId="85" priority="67" operator="containsText" text="Alto">
      <formula>NOT(ISERROR(SEARCH("Alto",K25)))</formula>
    </cfRule>
    <cfRule type="containsText" dxfId="84" priority="68" operator="containsText" text="Extremo">
      <formula>NOT(ISERROR(SEARCH("Extremo",K25)))</formula>
    </cfRule>
  </conditionalFormatting>
  <conditionalFormatting sqref="AM25:AM26 AM28">
    <cfRule type="containsText" dxfId="83" priority="61" operator="containsText" text="Alto">
      <formula>NOT(ISERROR(SEARCH("Alto",AM25)))</formula>
    </cfRule>
    <cfRule type="containsText" dxfId="82" priority="62" operator="containsText" text="Moderado">
      <formula>NOT(ISERROR(SEARCH("Moderado",AM25)))</formula>
    </cfRule>
    <cfRule type="containsText" dxfId="81" priority="63" operator="containsText" text="Bajo">
      <formula>NOT(ISERROR(SEARCH("Bajo",AM25)))</formula>
    </cfRule>
    <cfRule type="containsText" dxfId="80" priority="64" operator="containsText" text="Extremo">
      <formula>NOT(ISERROR(SEARCH("Extremo",AM25)))</formula>
    </cfRule>
  </conditionalFormatting>
  <conditionalFormatting sqref="AM29">
    <cfRule type="containsText" dxfId="79" priority="57" operator="containsText" text="Alto">
      <formula>NOT(ISERROR(SEARCH("Alto",AM29)))</formula>
    </cfRule>
    <cfRule type="containsText" dxfId="78" priority="58" operator="containsText" text="Moderado">
      <formula>NOT(ISERROR(SEARCH("Moderado",AM29)))</formula>
    </cfRule>
    <cfRule type="containsText" dxfId="77" priority="59" operator="containsText" text="Bajo">
      <formula>NOT(ISERROR(SEARCH("Bajo",AM29)))</formula>
    </cfRule>
    <cfRule type="containsText" dxfId="76" priority="60" operator="containsText" text="Extremo">
      <formula>NOT(ISERROR(SEARCH("Extremo",AM29)))</formula>
    </cfRule>
  </conditionalFormatting>
  <conditionalFormatting sqref="K31:M31">
    <cfRule type="containsText" dxfId="75" priority="53" operator="containsText" text="Bajo">
      <formula>NOT(ISERROR(SEARCH("Bajo",K31)))</formula>
    </cfRule>
    <cfRule type="containsText" dxfId="74" priority="54" operator="containsText" text="Moderado">
      <formula>NOT(ISERROR(SEARCH("Moderado",K31)))</formula>
    </cfRule>
    <cfRule type="containsText" dxfId="73" priority="55" operator="containsText" text="Alto">
      <formula>NOT(ISERROR(SEARCH("Alto",K31)))</formula>
    </cfRule>
    <cfRule type="containsText" dxfId="72" priority="56" operator="containsText" text="Extremo">
      <formula>NOT(ISERROR(SEARCH("Extremo",K31)))</formula>
    </cfRule>
  </conditionalFormatting>
  <conditionalFormatting sqref="AM31">
    <cfRule type="containsText" dxfId="71" priority="49" operator="containsText" text="Alto">
      <formula>NOT(ISERROR(SEARCH("Alto",AM31)))</formula>
    </cfRule>
    <cfRule type="containsText" dxfId="70" priority="50" operator="containsText" text="Moderado">
      <formula>NOT(ISERROR(SEARCH("Moderado",AM31)))</formula>
    </cfRule>
    <cfRule type="containsText" dxfId="69" priority="51" operator="containsText" text="Bajo">
      <formula>NOT(ISERROR(SEARCH("Bajo",AM31)))</formula>
    </cfRule>
    <cfRule type="containsText" dxfId="68" priority="52" operator="containsText" text="Extremo">
      <formula>NOT(ISERROR(SEARCH("Extremo",AM31)))</formula>
    </cfRule>
  </conditionalFormatting>
  <conditionalFormatting sqref="K32">
    <cfRule type="containsText" dxfId="67" priority="45" operator="containsText" text="Bajo">
      <formula>NOT(ISERROR(SEARCH("Bajo",K32)))</formula>
    </cfRule>
    <cfRule type="containsText" dxfId="66" priority="46" operator="containsText" text="Moderado">
      <formula>NOT(ISERROR(SEARCH("Moderado",K32)))</formula>
    </cfRule>
    <cfRule type="containsText" dxfId="65" priority="47" operator="containsText" text="Alto">
      <formula>NOT(ISERROR(SEARCH("Alto",K32)))</formula>
    </cfRule>
    <cfRule type="containsText" dxfId="64" priority="48" operator="containsText" text="Extremo">
      <formula>NOT(ISERROR(SEARCH("Extremo",K32)))</formula>
    </cfRule>
  </conditionalFormatting>
  <conditionalFormatting sqref="L32">
    <cfRule type="containsText" dxfId="63" priority="41" operator="containsText" text="Bajo">
      <formula>NOT(ISERROR(SEARCH("Bajo",L32)))</formula>
    </cfRule>
    <cfRule type="containsText" dxfId="62" priority="42" operator="containsText" text="Moderado">
      <formula>NOT(ISERROR(SEARCH("Moderado",L32)))</formula>
    </cfRule>
    <cfRule type="containsText" dxfId="61" priority="43" operator="containsText" text="Alto">
      <formula>NOT(ISERROR(SEARCH("Alto",L32)))</formula>
    </cfRule>
    <cfRule type="containsText" dxfId="60" priority="44" operator="containsText" text="Extremo">
      <formula>NOT(ISERROR(SEARCH("Extremo",L32)))</formula>
    </cfRule>
  </conditionalFormatting>
  <conditionalFormatting sqref="M32">
    <cfRule type="containsText" dxfId="59" priority="37" operator="containsText" text="Bajo">
      <formula>NOT(ISERROR(SEARCH("Bajo",M32)))</formula>
    </cfRule>
    <cfRule type="containsText" dxfId="58" priority="38" operator="containsText" text="Moderado">
      <formula>NOT(ISERROR(SEARCH("Moderado",M32)))</formula>
    </cfRule>
    <cfRule type="containsText" dxfId="57" priority="39" operator="containsText" text="Alto">
      <formula>NOT(ISERROR(SEARCH("Alto",M32)))</formula>
    </cfRule>
    <cfRule type="containsText" dxfId="56" priority="40" operator="containsText" text="Extremo">
      <formula>NOT(ISERROR(SEARCH("Extremo",M32)))</formula>
    </cfRule>
  </conditionalFormatting>
  <conditionalFormatting sqref="AM32">
    <cfRule type="containsText" dxfId="55" priority="33" operator="containsText" text="Alto">
      <formula>NOT(ISERROR(SEARCH("Alto",AM32)))</formula>
    </cfRule>
    <cfRule type="containsText" dxfId="54" priority="34" operator="containsText" text="Moderado">
      <formula>NOT(ISERROR(SEARCH("Moderado",AM32)))</formula>
    </cfRule>
    <cfRule type="containsText" dxfId="53" priority="35" operator="containsText" text="Bajo">
      <formula>NOT(ISERROR(SEARCH("Bajo",AM32)))</formula>
    </cfRule>
    <cfRule type="containsText" dxfId="52" priority="36" operator="containsText" text="Extremo">
      <formula>NOT(ISERROR(SEARCH("Extremo",AM32)))</formula>
    </cfRule>
  </conditionalFormatting>
  <conditionalFormatting sqref="N32">
    <cfRule type="containsText" dxfId="51" priority="29" operator="containsText" text="Bajo">
      <formula>NOT(ISERROR(SEARCH("Bajo",N32)))</formula>
    </cfRule>
    <cfRule type="containsText" dxfId="50" priority="30" operator="containsText" text="Moderado">
      <formula>NOT(ISERROR(SEARCH("Moderado",N32)))</formula>
    </cfRule>
    <cfRule type="containsText" dxfId="49" priority="31" operator="containsText" text="Alto">
      <formula>NOT(ISERROR(SEARCH("Alto",N32)))</formula>
    </cfRule>
    <cfRule type="containsText" dxfId="48" priority="32" operator="containsText" text="Extremo">
      <formula>NOT(ISERROR(SEARCH("Extremo",N32)))</formula>
    </cfRule>
  </conditionalFormatting>
  <conditionalFormatting sqref="K33:M33">
    <cfRule type="containsText" dxfId="47" priority="25" operator="containsText" text="Bajo">
      <formula>NOT(ISERROR(SEARCH("Bajo",K33)))</formula>
    </cfRule>
    <cfRule type="containsText" dxfId="46" priority="26" operator="containsText" text="Moderado">
      <formula>NOT(ISERROR(SEARCH("Moderado",K33)))</formula>
    </cfRule>
    <cfRule type="containsText" dxfId="45" priority="27" operator="containsText" text="Alto">
      <formula>NOT(ISERROR(SEARCH("Alto",K33)))</formula>
    </cfRule>
    <cfRule type="containsText" dxfId="44" priority="28" operator="containsText" text="Extremo">
      <formula>NOT(ISERROR(SEARCH("Extremo",K33)))</formula>
    </cfRule>
  </conditionalFormatting>
  <conditionalFormatting sqref="AM33">
    <cfRule type="containsText" dxfId="43" priority="21" operator="containsText" text="Alto">
      <formula>NOT(ISERROR(SEARCH("Alto",AM33)))</formula>
    </cfRule>
    <cfRule type="containsText" dxfId="42" priority="22" operator="containsText" text="Moderado">
      <formula>NOT(ISERROR(SEARCH("Moderado",AM33)))</formula>
    </cfRule>
    <cfRule type="containsText" dxfId="41" priority="23" operator="containsText" text="Bajo">
      <formula>NOT(ISERROR(SEARCH("Bajo",AM33)))</formula>
    </cfRule>
    <cfRule type="containsText" dxfId="40" priority="24" operator="containsText" text="Extremo">
      <formula>NOT(ISERROR(SEARCH("Extremo",AM33)))</formula>
    </cfRule>
  </conditionalFormatting>
  <conditionalFormatting sqref="K35:M35 L36">
    <cfRule type="containsText" dxfId="39" priority="17" operator="containsText" text="Bajo">
      <formula>NOT(ISERROR(SEARCH("Bajo",K35)))</formula>
    </cfRule>
    <cfRule type="containsText" dxfId="38" priority="18" operator="containsText" text="Moderado">
      <formula>NOT(ISERROR(SEARCH("Moderado",K35)))</formula>
    </cfRule>
    <cfRule type="containsText" dxfId="37" priority="19" operator="containsText" text="Alto">
      <formula>NOT(ISERROR(SEARCH("Alto",K35)))</formula>
    </cfRule>
    <cfRule type="containsText" dxfId="36" priority="20" operator="containsText" text="Extremo">
      <formula>NOT(ISERROR(SEARCH("Extremo",K35)))</formula>
    </cfRule>
  </conditionalFormatting>
  <conditionalFormatting sqref="AM35">
    <cfRule type="containsText" dxfId="35" priority="13" operator="containsText" text="Alto">
      <formula>NOT(ISERROR(SEARCH("Alto",AM35)))</formula>
    </cfRule>
    <cfRule type="containsText" dxfId="34" priority="14" operator="containsText" text="Moderado">
      <formula>NOT(ISERROR(SEARCH("Moderado",AM35)))</formula>
    </cfRule>
    <cfRule type="containsText" dxfId="33" priority="15" operator="containsText" text="Bajo">
      <formula>NOT(ISERROR(SEARCH("Bajo",AM35)))</formula>
    </cfRule>
    <cfRule type="containsText" dxfId="32" priority="16" operator="containsText" text="Extremo">
      <formula>NOT(ISERROR(SEARCH("Extremo",AM35)))</formula>
    </cfRule>
  </conditionalFormatting>
  <conditionalFormatting sqref="L37">
    <cfRule type="containsText" dxfId="31" priority="9" operator="containsText" text="Bajo">
      <formula>NOT(ISERROR(SEARCH("Bajo",L37)))</formula>
    </cfRule>
    <cfRule type="containsText" dxfId="30" priority="10" operator="containsText" text="Moderado">
      <formula>NOT(ISERROR(SEARCH("Moderado",L37)))</formula>
    </cfRule>
    <cfRule type="containsText" dxfId="29" priority="11" operator="containsText" text="Alto">
      <formula>NOT(ISERROR(SEARCH("Alto",L37)))</formula>
    </cfRule>
    <cfRule type="containsText" dxfId="28" priority="12" operator="containsText" text="Extremo">
      <formula>NOT(ISERROR(SEARCH("Extremo",L37)))</formula>
    </cfRule>
  </conditionalFormatting>
  <conditionalFormatting sqref="K38:M38">
    <cfRule type="containsText" dxfId="27" priority="5" operator="containsText" text="Bajo">
      <formula>NOT(ISERROR(SEARCH("Bajo",K38)))</formula>
    </cfRule>
    <cfRule type="containsText" dxfId="26" priority="6" operator="containsText" text="Moderado">
      <formula>NOT(ISERROR(SEARCH("Moderado",K38)))</formula>
    </cfRule>
    <cfRule type="containsText" dxfId="25" priority="7" operator="containsText" text="Alto">
      <formula>NOT(ISERROR(SEARCH("Alto",K38)))</formula>
    </cfRule>
    <cfRule type="containsText" dxfId="24" priority="8" operator="containsText" text="Extremo">
      <formula>NOT(ISERROR(SEARCH("Extremo",K38)))</formula>
    </cfRule>
  </conditionalFormatting>
  <conditionalFormatting sqref="AM38">
    <cfRule type="containsText" dxfId="23" priority="1" operator="containsText" text="Alto">
      <formula>NOT(ISERROR(SEARCH("Alto",AM38)))</formula>
    </cfRule>
    <cfRule type="containsText" dxfId="22" priority="2" operator="containsText" text="Moderado">
      <formula>NOT(ISERROR(SEARCH("Moderado",AM38)))</formula>
    </cfRule>
    <cfRule type="containsText" dxfId="21" priority="3" operator="containsText" text="Bajo">
      <formula>NOT(ISERROR(SEARCH("Bajo",AM38)))</formula>
    </cfRule>
    <cfRule type="containsText" dxfId="20" priority="4" operator="containsText" text="Extremo">
      <formula>NOT(ISERROR(SEARCH("Extremo",AM38)))</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1">
        <x14:dataValidation type="list" allowBlank="1" showInputMessage="1" showErrorMessage="1" xr:uid="{00000000-0002-0000-0100-000000000000}">
          <x14:formula1>
            <xm:f>Parámetro!$A$93:$A$96</xm:f>
          </x14:formula1>
          <xm:sqref>AN2 AN4:AN8 AN12 AN14:AN18 AN39:AN1048576</xm:sqref>
        </x14:dataValidation>
        <x14:dataValidation type="list" allowBlank="1" showInputMessage="1" showErrorMessage="1" xr:uid="{00000000-0002-0000-0100-000001000000}">
          <x14:formula1>
            <xm:f>Parámetro!$A$47:$A$51</xm:f>
          </x14:formula1>
          <xm:sqref>AL2 J2 AL4:AL8 J4:J8 AL12 J12 J14:J18 AL14:AL18 AL39:AL1048576 J39:J1048576</xm:sqref>
        </x14:dataValidation>
        <x14:dataValidation type="list" allowBlank="1" showInputMessage="1" showErrorMessage="1" xr:uid="{00000000-0002-0000-0100-000002000000}">
          <x14:formula1>
            <xm:f>Parámetro!$A$40:$A$44</xm:f>
          </x14:formula1>
          <xm:sqref>AK2 I2 AK4:AK8 I4:I8 AK12 I12 I14:I18 AK14:AK18 AK39:AK1048576 I39:I1048576</xm:sqref>
        </x14:dataValidation>
        <x14:dataValidation type="list" allowBlank="1" showInputMessage="1" showErrorMessage="1" xr:uid="{00000000-0002-0000-0100-000003000000}">
          <x14:formula1>
            <xm:f>Parámetro!$G$2:$G$4</xm:f>
          </x14:formula1>
          <xm:sqref>Z2 Z4:Z8 Z12 Z14:Z18 Z39:Z1048576</xm:sqref>
        </x14:dataValidation>
        <x14:dataValidation type="list" allowBlank="1" showInputMessage="1" showErrorMessage="1" xr:uid="{00000000-0002-0000-0100-000004000000}">
          <x14:formula1>
            <xm:f>Parámetro!$F$2:$F$4</xm:f>
          </x14:formula1>
          <xm:sqref>W2 W4:W8 W12 W14:W18 W39:W1048576</xm:sqref>
        </x14:dataValidation>
        <x14:dataValidation type="list" allowBlank="1" showInputMessage="1" showErrorMessage="1" xr:uid="{00000000-0002-0000-0100-000005000000}">
          <x14:formula1>
            <xm:f>Parámetro!$E$2:$E$3</xm:f>
          </x14:formula1>
          <xm:sqref>T2:V2 X2:Y2 T4:V8 X4:Y8 T12:V12 X12:Y12 X14:Y18 T14:V18 T39:V1048576 X39:Y1048576</xm:sqref>
        </x14:dataValidation>
        <x14:dataValidation type="list" allowBlank="1" showInputMessage="1" showErrorMessage="1" xr:uid="{00000000-0002-0000-0100-000006000000}">
          <x14:formula1>
            <xm:f>Parámetro!$B$84:$B$86</xm:f>
          </x14:formula1>
          <xm:sqref>AH2 AH4:AH8 AH12 AH14:AH18 AH39:AH1048576</xm:sqref>
        </x14:dataValidation>
        <x14:dataValidation type="list" allowBlank="1" showInputMessage="1" showErrorMessage="1" xr:uid="{00000000-0002-0000-0100-000007000000}">
          <x14:formula1>
            <xm:f>Parámetro!$A$84:$A$85</xm:f>
          </x14:formula1>
          <xm:sqref>AG2 AG4:AG8 AG12 AG14:AG18 AG39:AG1048576</xm:sqref>
        </x14:dataValidation>
        <x14:dataValidation type="list" allowBlank="1" showInputMessage="1" showErrorMessage="1" xr:uid="{00000000-0002-0000-0100-000008000000}">
          <x14:formula1>
            <xm:f>Parámetro!$A$89:$A$90</xm:f>
          </x14:formula1>
          <xm:sqref>L2 L4:L7 L12 L14:L18 L39:L1048576</xm:sqref>
        </x14:dataValidation>
        <x14:dataValidation type="list" allowBlank="1" showInputMessage="1" showErrorMessage="1" xr:uid="{00000000-0002-0000-0100-000009000000}">
          <x14:formula1>
            <xm:f>Parámetro!$A$118:$A$120</xm:f>
          </x14:formula1>
          <xm:sqref>AC2 AC4:AC8 AC12 AC14:AC18 AC39:AC1048576</xm:sqref>
        </x14:dataValidation>
        <x14:dataValidation type="list" allowBlank="1" showErrorMessage="1" xr:uid="{00000000-0002-0000-0100-00000A000000}">
          <x14:formula1>
            <xm:f>'C:\Users\dda11\AppData\Local\Temp\MicrosoftEdgeDownloads\be18c8ee-21b9-493b-87e1-be2a34494e6a\[16062021_riesgos_corrupcion_deportes_0.xlsx]Parámetros'!#REF!</xm:f>
          </x14:formula1>
          <xm:sqref>AN9 AC9 L8 AG9:AH9 I9:J9 AK9:AL9</xm:sqref>
        </x14:dataValidation>
        <x14:dataValidation type="list" allowBlank="1" showErrorMessage="1" xr:uid="{00000000-0002-0000-0100-00000B000000}">
          <x14:formula1>
            <xm:f>'C:\Users\dda11\AppData\Local\Temp\MicrosoftEdgeDownloads\0d3f34ee-3307-40d7-a062-269e5e9b014d\[28052021_riesgos_corrucpion_recreacion.xlsx]Parámetros'!#REF!</xm:f>
          </x14:formula1>
          <xm:sqref>AN10:AN11 AC10 L10 AG10:AH10 AL10 I10:J10 AK10:AK11</xm:sqref>
        </x14:dataValidation>
        <x14:dataValidation type="list" allowBlank="1" showInputMessage="1" showErrorMessage="1" xr:uid="{00000000-0002-0000-0100-00000C000000}">
          <x14:formula1>
            <xm:f>'C:\Users\dda11\AppData\Local\Temp\MicrosoftEdgeDownloads\fff182c0-214e-44c9-9a2c-c9551d627499\[21062021_riesgos_corrupcion_comunicaciones.xlsx]Parámetros'!#REF!</xm:f>
          </x14:formula1>
          <xm:sqref>AN13</xm:sqref>
        </x14:dataValidation>
        <x14:dataValidation type="list" allowBlank="1" showInputMessage="1" showErrorMessage="1" xr:uid="{00000000-0002-0000-0100-00000D000000}">
          <x14:formula1>
            <xm:f>'C:\Users\dda11\AppData\Local\Temp\MicrosoftEdgeDownloads\f5243549-9c02-4081-a3bb-856f71b14741\[21062021_riesgos_corrupcion_financiera.xlsx]Parámetros'!#REF!</xm:f>
          </x14:formula1>
          <xm:sqref>AH19:AH21 AK19:AL19 I19:J19 AL21 AL23 AN19 AG19:AG20 AC19:AC20 A19</xm:sqref>
        </x14:dataValidation>
        <x14:dataValidation type="list" allowBlank="1" showInputMessage="1" showErrorMessage="1" xr:uid="{00000000-0002-0000-0100-00000E000000}">
          <x14:formula1>
            <xm:f>'E:\IDRD\Informes control interno\Respuesta OCI 348063\[7. GestionFinanciera24092020.xlsx]Parámetros'!#REF!</xm:f>
          </x14:formula1>
          <xm:sqref>AC21:AC24 I21:J21 AH22:AH24 I23:J23 AK21 AN21 AN23 AG21:AG24 AK23</xm:sqref>
        </x14:dataValidation>
        <x14:dataValidation type="list" allowBlank="1" showInputMessage="1" showErrorMessage="1" xr:uid="{00000000-0002-0000-0100-00000F000000}">
          <x14:formula1>
            <xm:f>'C:\Users\dda11\AppData\Local\Temp\MicrosoftEdgeDownloads\04dec1e6-568c-4a2c-b96b-3b84ecad8941\[11062021_riesgos_corrupcion_contratacion.xlsx]Parámetros'!#REF!</xm:f>
          </x14:formula1>
          <xm:sqref>AN25:AN26 AN28:AN29 I28:J29 I25:J26 AK25:AL26 AK28:AL29</xm:sqref>
        </x14:dataValidation>
        <x14:dataValidation type="list" allowBlank="1" showInputMessage="1" showErrorMessage="1" xr:uid="{00000000-0002-0000-0100-000010000000}">
          <x14:formula1>
            <xm:f>'C:\Users\dda11\AppData\Local\Temp\MicrosoftEdgeDownloads\7fa67342-809c-499a-a4e8-e3da7a7331a5\[09062021_riesgos_corrupcion_juridica.xlsx]Parámetros'!#REF!</xm:f>
          </x14:formula1>
          <xm:sqref>AC31 I31:J32 AK31:AL32 AG31:AH31 AN31:AN32 A31</xm:sqref>
        </x14:dataValidation>
        <x14:dataValidation type="list" allowBlank="1" showInputMessage="1" showErrorMessage="1" xr:uid="{00000000-0002-0000-0100-000011000000}">
          <x14:formula1>
            <xm:f>'C:\Users\dda11\AppData\Local\Temp\MicrosoftEdgeDownloads\eea39ac8-f4d7-4027-85c0-087c4a67a548\[14012021_riesgo_corrupcion_disciplinario.xlsx]Parámetros'!#REF!</xm:f>
          </x14:formula1>
          <xm:sqref>AC33 I33:J33 AK33:AL33 AG33:AH33 AN33 A33</xm:sqref>
        </x14:dataValidation>
        <x14:dataValidation type="list" allowBlank="1" showInputMessage="1" showErrorMessage="1" xr:uid="{00000000-0002-0000-0100-000012000000}">
          <x14:formula1>
            <xm:f>'C:\Users\dda11\AppData\Local\Temp\MicrosoftEdgeDownloads\1be0cac6-6490-40ab-9652-8a2e23287ed0\[25052021_riesgos_corrupcion_control_interno.xlsx]Parámetros'!#REF!</xm:f>
          </x14:formula1>
          <xm:sqref>AC35:AC37 I35:J35 AK35:AL35 AG35:AH37 AN35 A35:A36</xm:sqref>
        </x14:dataValidation>
        <x14:dataValidation type="list" allowBlank="1" showInputMessage="1" showErrorMessage="1" xr:uid="{00000000-0002-0000-0100-000013000000}">
          <x14:formula1>
            <xm:f>'C:\Users\dda11\AppData\Local\Temp\MicrosoftEdgeDownloads\4c327f0b-918e-4198-9dca-1817b57a4cbd\[20052021_riesgo_corrupcion_documental.xlsx]Parámetros'!#REF!</xm:f>
          </x14:formula1>
          <xm:sqref>AN38 I38:J38 AK38:AL38 AG38:AH38 A38 AC38</xm:sqref>
        </x14:dataValidation>
        <x14:dataValidation type="list" allowBlank="1" showInputMessage="1" showErrorMessage="1" xr:uid="{00000000-0002-0000-0100-000014000000}">
          <x14:formula1>
            <xm:f>'C:\Users\dda11\AppData\Local\Temp\MicrosoftEdgeDownloads\62f8fe49-a8a1-4be2-a1b5-00304f7fccad\[11062021_riesgos_corrupcion_contratacion.xlsx]Parámetros'!#REF!</xm:f>
          </x14:formula1>
          <xm:sqref>AC25:AC30 AG25:AH30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S17"/>
  <sheetViews>
    <sheetView showGridLines="0" zoomScale="80" zoomScaleNormal="80" workbookViewId="0">
      <pane xSplit="7" ySplit="2" topLeftCell="H6" activePane="bottomRight" state="frozen"/>
      <selection pane="topRight" activeCell="H1" sqref="H1"/>
      <selection pane="bottomLeft" activeCell="A2" sqref="A2"/>
      <selection pane="bottomRight" activeCell="D6" sqref="D6:D9"/>
    </sheetView>
  </sheetViews>
  <sheetFormatPr baseColWidth="10" defaultColWidth="11.44140625" defaultRowHeight="13.8" outlineLevelCol="2" x14ac:dyDescent="0.3"/>
  <cols>
    <col min="1" max="1" width="12.6640625" style="13" customWidth="1"/>
    <col min="2" max="2" width="11.44140625" style="13"/>
    <col min="3" max="3" width="22.109375" style="13" customWidth="1"/>
    <col min="4" max="4" width="18.33203125" style="13" customWidth="1"/>
    <col min="5" max="5" width="11.33203125" style="2" customWidth="1"/>
    <col min="6" max="6" width="11.33203125" style="13" customWidth="1"/>
    <col min="7" max="7" width="20" style="13" customWidth="1"/>
    <col min="8" max="8" width="16.5546875" style="13" customWidth="1"/>
    <col min="9" max="9" width="19.44140625" style="13" customWidth="1"/>
    <col min="10" max="10" width="14.44140625" style="2" customWidth="1"/>
    <col min="11" max="11" width="14.109375" style="2" customWidth="1"/>
    <col min="12" max="12" width="12.33203125" style="2" customWidth="1"/>
    <col min="13" max="13" width="10.5546875" style="2" customWidth="1"/>
    <col min="14" max="14" width="24.44140625" style="2" customWidth="1"/>
    <col min="15" max="15" width="18.6640625" style="2" customWidth="1"/>
    <col min="16" max="16" width="19.88671875" style="2" customWidth="1"/>
    <col min="17" max="17" width="31.6640625" style="13" customWidth="1"/>
    <col min="18" max="18" width="79.33203125" style="13" customWidth="1"/>
    <col min="19" max="19" width="48.44140625" style="13" customWidth="1"/>
    <col min="20" max="20" width="27.44140625" style="2" customWidth="1"/>
    <col min="21" max="27" width="9.5546875" style="2" customWidth="1" outlineLevel="2"/>
    <col min="28" max="28" width="9.5546875" style="2" customWidth="1" outlineLevel="1"/>
    <col min="29" max="30" width="16.6640625" style="2" customWidth="1" outlineLevel="1"/>
    <col min="31" max="31" width="10.5546875" style="2" customWidth="1" outlineLevel="1"/>
    <col min="32" max="32" width="13.5546875" style="2" customWidth="1" outlineLevel="1"/>
    <col min="33" max="33" width="25.88671875" style="2" customWidth="1" outlineLevel="1"/>
    <col min="34" max="35" width="15.33203125" style="2" customWidth="1" outlineLevel="1"/>
    <col min="36" max="36" width="13.6640625" style="2" customWidth="1" outlineLevel="1"/>
    <col min="37" max="37" width="12.44140625" style="2" customWidth="1" outlineLevel="1"/>
    <col min="38" max="39" width="15.33203125" style="13" customWidth="1"/>
    <col min="40" max="40" width="12.33203125" style="13" customWidth="1"/>
    <col min="41" max="41" width="14.88671875" style="13" customWidth="1"/>
    <col min="42" max="42" width="21.33203125" style="2" customWidth="1"/>
    <col min="43" max="43" width="17" style="13" customWidth="1"/>
    <col min="44" max="44" width="17.109375" style="13" customWidth="1"/>
    <col min="45" max="45" width="18.5546875" style="2" customWidth="1"/>
    <col min="46" max="16384" width="11.44140625" style="13"/>
  </cols>
  <sheetData>
    <row r="1" spans="1:45" ht="14.4" thickBot="1" x14ac:dyDescent="0.35"/>
    <row r="2" spans="1:45" s="2" customFormat="1" ht="130.5" customHeight="1" thickBot="1" x14ac:dyDescent="0.35">
      <c r="A2" s="40" t="s">
        <v>0</v>
      </c>
      <c r="B2" s="41" t="s">
        <v>1</v>
      </c>
      <c r="C2" s="39" t="s">
        <v>2</v>
      </c>
      <c r="D2" s="39" t="s">
        <v>3</v>
      </c>
      <c r="E2" s="41" t="s">
        <v>4</v>
      </c>
      <c r="F2" s="39" t="s">
        <v>5</v>
      </c>
      <c r="G2" s="41" t="s">
        <v>6</v>
      </c>
      <c r="H2" s="41" t="s">
        <v>7</v>
      </c>
      <c r="I2" s="41" t="s">
        <v>216</v>
      </c>
      <c r="J2" s="39" t="s">
        <v>241</v>
      </c>
      <c r="K2" s="39" t="s">
        <v>242</v>
      </c>
      <c r="L2" s="39" t="s">
        <v>8</v>
      </c>
      <c r="M2" s="39" t="s">
        <v>9</v>
      </c>
      <c r="N2" s="39" t="s">
        <v>243</v>
      </c>
      <c r="O2" s="41" t="s">
        <v>244</v>
      </c>
      <c r="P2" s="41" t="s">
        <v>245</v>
      </c>
      <c r="Q2" s="41" t="s">
        <v>246</v>
      </c>
      <c r="R2" s="41" t="s">
        <v>247</v>
      </c>
      <c r="S2" s="41" t="s">
        <v>248</v>
      </c>
      <c r="T2" s="41" t="s">
        <v>249</v>
      </c>
      <c r="U2" s="43" t="s">
        <v>250</v>
      </c>
      <c r="V2" s="43" t="s">
        <v>251</v>
      </c>
      <c r="W2" s="43" t="s">
        <v>252</v>
      </c>
      <c r="X2" s="43" t="s">
        <v>253</v>
      </c>
      <c r="Y2" s="43" t="s">
        <v>254</v>
      </c>
      <c r="Z2" s="43" t="s">
        <v>255</v>
      </c>
      <c r="AA2" s="43" t="s">
        <v>217</v>
      </c>
      <c r="AB2" s="43" t="s">
        <v>83</v>
      </c>
      <c r="AC2" s="39" t="s">
        <v>256</v>
      </c>
      <c r="AD2" s="39" t="s">
        <v>257</v>
      </c>
      <c r="AE2" s="39" t="s">
        <v>219</v>
      </c>
      <c r="AF2" s="39" t="s">
        <v>258</v>
      </c>
      <c r="AG2" s="39" t="s">
        <v>273</v>
      </c>
      <c r="AH2" s="39" t="s">
        <v>260</v>
      </c>
      <c r="AI2" s="39" t="s">
        <v>261</v>
      </c>
      <c r="AJ2" s="39" t="s">
        <v>10</v>
      </c>
      <c r="AK2" s="39" t="s">
        <v>11</v>
      </c>
      <c r="AL2" s="39" t="s">
        <v>262</v>
      </c>
      <c r="AM2" s="39" t="s">
        <v>263</v>
      </c>
      <c r="AN2" s="39" t="s">
        <v>12</v>
      </c>
      <c r="AO2" s="41" t="s">
        <v>13</v>
      </c>
      <c r="AP2" s="41" t="s">
        <v>14</v>
      </c>
      <c r="AQ2" s="41" t="s">
        <v>15</v>
      </c>
      <c r="AR2" s="41" t="s">
        <v>16</v>
      </c>
      <c r="AS2" s="42" t="s">
        <v>17</v>
      </c>
    </row>
    <row r="3" spans="1:45" s="12" customFormat="1" ht="75" customHeight="1" x14ac:dyDescent="0.3">
      <c r="A3" s="316" t="s">
        <v>19</v>
      </c>
      <c r="B3" s="316" t="s">
        <v>20</v>
      </c>
      <c r="C3" s="320" t="s">
        <v>21</v>
      </c>
      <c r="D3" s="320" t="s">
        <v>22</v>
      </c>
      <c r="E3" s="314" t="s">
        <v>23</v>
      </c>
      <c r="F3" s="320" t="s">
        <v>24</v>
      </c>
      <c r="G3" s="10" t="s">
        <v>25</v>
      </c>
      <c r="H3" s="316" t="s">
        <v>26</v>
      </c>
      <c r="I3" s="316" t="s">
        <v>220</v>
      </c>
      <c r="J3" s="309" t="s">
        <v>27</v>
      </c>
      <c r="K3" s="309" t="s">
        <v>28</v>
      </c>
      <c r="L3" s="309" t="str">
        <f>IFERROR(VLOOKUP(CONCATENATE(J3,K3),Parámetro!$A$56:$B$80,2,FALSE),"-")</f>
        <v>Extremo (20)</v>
      </c>
      <c r="M3" s="38" t="s">
        <v>37</v>
      </c>
      <c r="N3" s="305" t="s">
        <v>30</v>
      </c>
      <c r="O3" s="14" t="s">
        <v>211</v>
      </c>
      <c r="P3" s="14" t="s">
        <v>221</v>
      </c>
      <c r="Q3" s="10" t="s">
        <v>239</v>
      </c>
      <c r="R3" s="10" t="s">
        <v>176</v>
      </c>
      <c r="S3" s="10" t="s">
        <v>212</v>
      </c>
      <c r="T3" s="14" t="s">
        <v>177</v>
      </c>
      <c r="U3" s="44">
        <v>15</v>
      </c>
      <c r="V3" s="44">
        <v>15</v>
      </c>
      <c r="W3" s="44">
        <v>15</v>
      </c>
      <c r="X3" s="44">
        <v>15</v>
      </c>
      <c r="Y3" s="44">
        <v>15</v>
      </c>
      <c r="Z3" s="44">
        <v>15</v>
      </c>
      <c r="AA3" s="44">
        <v>10</v>
      </c>
      <c r="AB3" s="44">
        <f t="shared" ref="AB3:AB10" si="0">SUM(U3:AA3)</f>
        <v>100</v>
      </c>
      <c r="AC3" s="45" t="str">
        <f>_xlfn.IFS(AB3&lt;=85,"Débil",AB3&gt;=96,"Fuerte",AB3&gt;=86,"Moderado")</f>
        <v>Fuerte</v>
      </c>
      <c r="AD3" s="46" t="s">
        <v>43</v>
      </c>
      <c r="AE3" s="45" t="str">
        <f>IFERROR(VLOOKUP(CONCATENATE(AC3,AD3),Parámetro!$A$2:$B$10,2,FALSE),"-")</f>
        <v>Moderado</v>
      </c>
      <c r="AF3" s="45">
        <f>IFERROR(_xlfn.IFS(AE3="Fuerte",100,AE3="Moderado",50,AE3="Débil",0),"-")</f>
        <v>50</v>
      </c>
      <c r="AG3" s="308" t="str">
        <f>IFERROR(_xlfn.IFS(AVERAGE($AF$3:$AF$5)=100,"Fuerte",AVERAGE($AF$3:$AF$5)&lt;50,"Débil",AVERAGE($AF$3:$AF$5)&gt;=50,"Moderado"),"-")</f>
        <v>Moderado</v>
      </c>
      <c r="AH3" s="18" t="s">
        <v>46</v>
      </c>
      <c r="AI3" s="18" t="s">
        <v>46</v>
      </c>
      <c r="AJ3" s="16">
        <f>IFERROR(VLOOKUP(CONCATENATE(AG3,AH3,AI3),Parámetro!$A$13:$B$24,2,FALSE),"-")</f>
        <v>1</v>
      </c>
      <c r="AK3" s="16">
        <f>IFERROR(VLOOKUP(CONCATENATE(AG3,AH3,AI3),Parámetro!$A$27:$B$38,2,FALSE),"-")</f>
        <v>1</v>
      </c>
      <c r="AL3" s="307" t="s">
        <v>32</v>
      </c>
      <c r="AM3" s="307" t="s">
        <v>62</v>
      </c>
      <c r="AN3" s="307" t="str">
        <f>IFERROR(VLOOKUP(CONCATENATE(AL3,AM3),Parámetro!$A$56:$B$80,2,FALSE),"-")</f>
        <v>Alto (12)</v>
      </c>
      <c r="AO3" s="307" t="s">
        <v>34</v>
      </c>
      <c r="AP3" s="305" t="s">
        <v>240</v>
      </c>
      <c r="AQ3" s="306"/>
      <c r="AR3" s="306" t="s">
        <v>238</v>
      </c>
      <c r="AS3" s="305" t="s">
        <v>35</v>
      </c>
    </row>
    <row r="4" spans="1:45" s="12" customFormat="1" ht="109.5" customHeight="1" x14ac:dyDescent="0.3">
      <c r="A4" s="323"/>
      <c r="B4" s="323"/>
      <c r="C4" s="321"/>
      <c r="D4" s="321"/>
      <c r="E4" s="325"/>
      <c r="F4" s="321"/>
      <c r="G4" s="10" t="s">
        <v>36</v>
      </c>
      <c r="H4" s="323"/>
      <c r="I4" s="323"/>
      <c r="J4" s="309"/>
      <c r="K4" s="309"/>
      <c r="L4" s="309"/>
      <c r="M4" s="38" t="s">
        <v>72</v>
      </c>
      <c r="N4" s="305"/>
      <c r="O4" s="14" t="s">
        <v>38</v>
      </c>
      <c r="P4" s="14" t="s">
        <v>39</v>
      </c>
      <c r="Q4" s="10" t="s">
        <v>40</v>
      </c>
      <c r="R4" s="10" t="s">
        <v>231</v>
      </c>
      <c r="S4" s="10" t="s">
        <v>41</v>
      </c>
      <c r="T4" s="14" t="s">
        <v>42</v>
      </c>
      <c r="U4" s="44">
        <v>15</v>
      </c>
      <c r="V4" s="44">
        <v>15</v>
      </c>
      <c r="W4" s="44">
        <v>15</v>
      </c>
      <c r="X4" s="44">
        <v>15</v>
      </c>
      <c r="Y4" s="44">
        <v>15</v>
      </c>
      <c r="Z4" s="44">
        <v>15</v>
      </c>
      <c r="AA4" s="44">
        <v>10</v>
      </c>
      <c r="AB4" s="44">
        <f t="shared" si="0"/>
        <v>100</v>
      </c>
      <c r="AC4" s="45" t="str">
        <f t="shared" ref="AC4:AC10" si="1">_xlfn.IFS(AB4&lt;=85,"Débil",AB4&gt;=96,"Fuerte",AB4&gt;=86,"Moderado")</f>
        <v>Fuerte</v>
      </c>
      <c r="AD4" s="45" t="s">
        <v>44</v>
      </c>
      <c r="AE4" s="45" t="str">
        <f>IFERROR(VLOOKUP(CONCATENATE(AC4,AD4),Parámetro!$A$2:$B$10,2,FALSE),"-")</f>
        <v>Fuerte</v>
      </c>
      <c r="AF4" s="45">
        <f t="shared" ref="AF4:AF10" si="2">IFERROR(_xlfn.IFS(AE4="Fuerte",100,AE4="Moderado",50,AE4="Débil",0),"-")</f>
        <v>100</v>
      </c>
      <c r="AG4" s="308"/>
      <c r="AH4" s="17" t="s">
        <v>46</v>
      </c>
      <c r="AI4" s="17" t="s">
        <v>45</v>
      </c>
      <c r="AJ4" s="16">
        <f>IFERROR(VLOOKUP(CONCATENATE(AG3,AH4,AI4),Parámetro!$A$13:$B$24,2,FALSE),"-")</f>
        <v>1</v>
      </c>
      <c r="AK4" s="16">
        <f>IFERROR(VLOOKUP(CONCATENATE(AG3,AH4,AI4),Parámetro!$A$27:$B$38,2,FALSE),"-")</f>
        <v>0</v>
      </c>
      <c r="AL4" s="307"/>
      <c r="AM4" s="307"/>
      <c r="AN4" s="307"/>
      <c r="AO4" s="307"/>
      <c r="AP4" s="305"/>
      <c r="AQ4" s="306"/>
      <c r="AR4" s="306"/>
      <c r="AS4" s="305"/>
    </row>
    <row r="5" spans="1:45" s="12" customFormat="1" ht="79.5" customHeight="1" x14ac:dyDescent="0.3">
      <c r="A5" s="317"/>
      <c r="B5" s="317"/>
      <c r="C5" s="322"/>
      <c r="D5" s="322"/>
      <c r="E5" s="315"/>
      <c r="F5" s="322"/>
      <c r="G5" s="10" t="s">
        <v>47</v>
      </c>
      <c r="H5" s="317"/>
      <c r="I5" s="317"/>
      <c r="J5" s="309"/>
      <c r="K5" s="309"/>
      <c r="L5" s="309"/>
      <c r="M5" s="38" t="s">
        <v>37</v>
      </c>
      <c r="N5" s="305"/>
      <c r="O5" s="14" t="s">
        <v>38</v>
      </c>
      <c r="P5" s="14" t="s">
        <v>48</v>
      </c>
      <c r="Q5" s="10" t="s">
        <v>49</v>
      </c>
      <c r="R5" s="10" t="s">
        <v>50</v>
      </c>
      <c r="S5" s="10" t="s">
        <v>51</v>
      </c>
      <c r="T5" s="14" t="s">
        <v>52</v>
      </c>
      <c r="U5" s="44">
        <v>15</v>
      </c>
      <c r="V5" s="44">
        <v>15</v>
      </c>
      <c r="W5" s="44">
        <v>15</v>
      </c>
      <c r="X5" s="44">
        <v>10</v>
      </c>
      <c r="Y5" s="44">
        <v>15</v>
      </c>
      <c r="Z5" s="44">
        <v>15</v>
      </c>
      <c r="AA5" s="44">
        <v>10</v>
      </c>
      <c r="AB5" s="44">
        <f t="shared" si="0"/>
        <v>95</v>
      </c>
      <c r="AC5" s="45" t="str">
        <f t="shared" si="1"/>
        <v>Moderado</v>
      </c>
      <c r="AD5" s="45" t="s">
        <v>44</v>
      </c>
      <c r="AE5" s="45" t="str">
        <f>IFERROR(VLOOKUP(CONCATENATE(AC5,AD5),Parámetro!$A$2:$B$10,2,FALSE),"-")</f>
        <v>Moderado</v>
      </c>
      <c r="AF5" s="45">
        <f t="shared" si="2"/>
        <v>50</v>
      </c>
      <c r="AG5" s="308"/>
      <c r="AH5" s="17" t="s">
        <v>45</v>
      </c>
      <c r="AI5" s="17" t="s">
        <v>46</v>
      </c>
      <c r="AJ5" s="16">
        <f>IFERROR(VLOOKUP(CONCATENATE(AG3,AH5,AI5),Parámetro!$A$13:$B$24,2,FALSE),"-")</f>
        <v>0</v>
      </c>
      <c r="AK5" s="16">
        <f>IFERROR(VLOOKUP(CONCATENATE(AG3,AH5,AI5),Parámetro!$A$27:$B$38,2,FALSE),"-")</f>
        <v>1</v>
      </c>
      <c r="AL5" s="307"/>
      <c r="AM5" s="307"/>
      <c r="AN5" s="307"/>
      <c r="AO5" s="307"/>
      <c r="AP5" s="305"/>
      <c r="AQ5" s="306"/>
      <c r="AR5" s="306"/>
      <c r="AS5" s="305"/>
    </row>
    <row r="6" spans="1:45" s="12" customFormat="1" ht="106.5" customHeight="1" x14ac:dyDescent="0.3">
      <c r="A6" s="316" t="s">
        <v>19</v>
      </c>
      <c r="B6" s="306" t="s">
        <v>53</v>
      </c>
      <c r="C6" s="324" t="s">
        <v>54</v>
      </c>
      <c r="D6" s="324" t="s">
        <v>55</v>
      </c>
      <c r="E6" s="305" t="s">
        <v>23</v>
      </c>
      <c r="F6" s="324" t="s">
        <v>56</v>
      </c>
      <c r="G6" s="10" t="s">
        <v>57</v>
      </c>
      <c r="H6" s="306" t="s">
        <v>58</v>
      </c>
      <c r="I6" s="306" t="s">
        <v>228</v>
      </c>
      <c r="J6" s="309" t="s">
        <v>27</v>
      </c>
      <c r="K6" s="309" t="s">
        <v>28</v>
      </c>
      <c r="L6" s="309" t="str">
        <f>IFERROR(VLOOKUP(CONCATENATE(J6,K6),Parámetro!$A$56:$B$80,2,FALSE),"-")</f>
        <v>Extremo (20)</v>
      </c>
      <c r="M6" s="38" t="s">
        <v>37</v>
      </c>
      <c r="N6" s="305" t="s">
        <v>30</v>
      </c>
      <c r="O6" s="14" t="s">
        <v>59</v>
      </c>
      <c r="P6" s="14" t="s">
        <v>60</v>
      </c>
      <c r="Q6" s="10" t="s">
        <v>61</v>
      </c>
      <c r="R6" s="10" t="s">
        <v>224</v>
      </c>
      <c r="S6" s="10" t="s">
        <v>225</v>
      </c>
      <c r="T6" s="15" t="s">
        <v>267</v>
      </c>
      <c r="U6" s="44">
        <v>15</v>
      </c>
      <c r="V6" s="44">
        <v>15</v>
      </c>
      <c r="W6" s="44">
        <v>15</v>
      </c>
      <c r="X6" s="44">
        <v>10</v>
      </c>
      <c r="Y6" s="44">
        <v>15</v>
      </c>
      <c r="Z6" s="44">
        <v>15</v>
      </c>
      <c r="AA6" s="44">
        <v>10</v>
      </c>
      <c r="AB6" s="44">
        <f t="shared" si="0"/>
        <v>95</v>
      </c>
      <c r="AC6" s="45" t="str">
        <f t="shared" si="1"/>
        <v>Moderado</v>
      </c>
      <c r="AD6" s="45" t="s">
        <v>43</v>
      </c>
      <c r="AE6" s="45" t="str">
        <f>IFERROR(VLOOKUP(CONCATENATE(AC6,AD6),Parámetro!$A$2:$B$10,2,FALSE),"-")</f>
        <v>Moderado</v>
      </c>
      <c r="AF6" s="45">
        <f t="shared" si="2"/>
        <v>50</v>
      </c>
      <c r="AG6" s="308" t="str">
        <f>IFERROR(_xlfn.IFS(AVERAGE($AF$3:$AF$5)=100,"Fuerte",AVERAGE($AF$3:$AF$5)&lt;50,"Débil",AVERAGE($AF$3:$AF$5)&gt;=50,"Moderado"),"-")</f>
        <v>Moderado</v>
      </c>
      <c r="AH6" s="17" t="s">
        <v>45</v>
      </c>
      <c r="AI6" s="17" t="s">
        <v>46</v>
      </c>
      <c r="AJ6" s="16">
        <f>IFERROR(VLOOKUP(CONCATENATE(AG6,AH6,AI6),Parámetro!$A$13:$B$24,2,FALSE),"-")</f>
        <v>0</v>
      </c>
      <c r="AK6" s="16">
        <f>IFERROR(VLOOKUP(CONCATENATE(AG6,AH6,AI6),Parámetro!$A$27:$B$38,2,FALSE),"-")</f>
        <v>1</v>
      </c>
      <c r="AL6" s="307" t="s">
        <v>27</v>
      </c>
      <c r="AM6" s="307" t="s">
        <v>62</v>
      </c>
      <c r="AN6" s="307" t="str">
        <f>IFERROR(VLOOKUP(CONCATENATE(AL6,AM6),Parámetro!$A$56:$B$80,2,FALSE),"-")</f>
        <v>Extremo (15)</v>
      </c>
      <c r="AO6" s="307" t="s">
        <v>34</v>
      </c>
      <c r="AP6" s="305" t="s">
        <v>237</v>
      </c>
      <c r="AQ6" s="306"/>
      <c r="AR6" s="306" t="s">
        <v>178</v>
      </c>
      <c r="AS6" s="305" t="s">
        <v>64</v>
      </c>
    </row>
    <row r="7" spans="1:45" s="12" customFormat="1" ht="178.5" customHeight="1" x14ac:dyDescent="0.3">
      <c r="A7" s="323"/>
      <c r="B7" s="306"/>
      <c r="C7" s="324"/>
      <c r="D7" s="324"/>
      <c r="E7" s="305"/>
      <c r="F7" s="324"/>
      <c r="G7" s="10" t="s">
        <v>222</v>
      </c>
      <c r="H7" s="306"/>
      <c r="I7" s="306"/>
      <c r="J7" s="309"/>
      <c r="K7" s="309"/>
      <c r="L7" s="309"/>
      <c r="M7" s="38" t="s">
        <v>37</v>
      </c>
      <c r="N7" s="305"/>
      <c r="O7" s="14" t="s">
        <v>179</v>
      </c>
      <c r="P7" s="14" t="s">
        <v>180</v>
      </c>
      <c r="Q7" s="10" t="s">
        <v>226</v>
      </c>
      <c r="R7" s="10" t="s">
        <v>264</v>
      </c>
      <c r="S7" s="10" t="s">
        <v>235</v>
      </c>
      <c r="T7" s="14" t="s">
        <v>209</v>
      </c>
      <c r="U7" s="44">
        <v>15</v>
      </c>
      <c r="V7" s="44">
        <v>15</v>
      </c>
      <c r="W7" s="44">
        <v>15</v>
      </c>
      <c r="X7" s="44">
        <v>10</v>
      </c>
      <c r="Y7" s="44">
        <v>15</v>
      </c>
      <c r="Z7" s="44">
        <v>15</v>
      </c>
      <c r="AA7" s="44">
        <v>10</v>
      </c>
      <c r="AB7" s="44">
        <f t="shared" si="0"/>
        <v>95</v>
      </c>
      <c r="AC7" s="45" t="str">
        <f>_xlfn.IFS(AB7&lt;=85,"Débil",AB7&gt;=96,"Fuerte",AB7&gt;=86,"Moderado")</f>
        <v>Moderado</v>
      </c>
      <c r="AD7" s="46" t="s">
        <v>43</v>
      </c>
      <c r="AE7" s="45" t="str">
        <f>IFERROR(VLOOKUP(CONCATENATE(AC7,AD7),Parámetro!$A$2:$B$10,2,FALSE),"-")</f>
        <v>Moderado</v>
      </c>
      <c r="AF7" s="45">
        <f t="shared" si="2"/>
        <v>50</v>
      </c>
      <c r="AG7" s="308"/>
      <c r="AH7" s="17" t="s">
        <v>45</v>
      </c>
      <c r="AI7" s="17" t="s">
        <v>46</v>
      </c>
      <c r="AJ7" s="16">
        <f>IFERROR(VLOOKUP(CONCATENATE(AG6,AH7,AI7),Parámetro!$A$13:$B$24,2,FALSE),"-")</f>
        <v>0</v>
      </c>
      <c r="AK7" s="16">
        <f>IFERROR(VLOOKUP(CONCATENATE(AG6,AH7,AI7),Parámetro!$A$27:$B$38,2,FALSE),"-")</f>
        <v>1</v>
      </c>
      <c r="AL7" s="307"/>
      <c r="AM7" s="307"/>
      <c r="AN7" s="307"/>
      <c r="AO7" s="307"/>
      <c r="AP7" s="305"/>
      <c r="AQ7" s="306"/>
      <c r="AR7" s="306"/>
      <c r="AS7" s="305"/>
    </row>
    <row r="8" spans="1:45" s="12" customFormat="1" ht="123" customHeight="1" x14ac:dyDescent="0.3">
      <c r="A8" s="323"/>
      <c r="B8" s="306"/>
      <c r="C8" s="324"/>
      <c r="D8" s="324"/>
      <c r="E8" s="305"/>
      <c r="F8" s="324"/>
      <c r="G8" s="10" t="s">
        <v>210</v>
      </c>
      <c r="H8" s="306"/>
      <c r="I8" s="306"/>
      <c r="J8" s="309"/>
      <c r="K8" s="309"/>
      <c r="L8" s="309"/>
      <c r="M8" s="38" t="s">
        <v>37</v>
      </c>
      <c r="N8" s="305"/>
      <c r="O8" s="14" t="s">
        <v>179</v>
      </c>
      <c r="P8" s="14" t="s">
        <v>180</v>
      </c>
      <c r="Q8" s="10" t="s">
        <v>232</v>
      </c>
      <c r="R8" s="10" t="s">
        <v>265</v>
      </c>
      <c r="S8" s="10" t="s">
        <v>236</v>
      </c>
      <c r="T8" s="14" t="str">
        <f>+T7</f>
        <v>Informe mensual de interventoría</v>
      </c>
      <c r="U8" s="44">
        <v>15</v>
      </c>
      <c r="V8" s="44">
        <v>15</v>
      </c>
      <c r="W8" s="44">
        <v>15</v>
      </c>
      <c r="X8" s="44">
        <v>10</v>
      </c>
      <c r="Y8" s="44">
        <v>15</v>
      </c>
      <c r="Z8" s="44">
        <v>15</v>
      </c>
      <c r="AA8" s="44">
        <v>10</v>
      </c>
      <c r="AB8" s="44">
        <f t="shared" si="0"/>
        <v>95</v>
      </c>
      <c r="AC8" s="45" t="str">
        <f>_xlfn.IFS(AB8&lt;=85,"Débil",AB8&gt;=96,"Fuerte",AB8&gt;=86,"Moderado")</f>
        <v>Moderado</v>
      </c>
      <c r="AD8" s="46" t="s">
        <v>43</v>
      </c>
      <c r="AE8" s="45" t="str">
        <f>IFERROR(VLOOKUP(CONCATENATE(AC8,AD8),Parámetro!$A$2:$B$10,2,FALSE),"-")</f>
        <v>Moderado</v>
      </c>
      <c r="AF8" s="45">
        <f t="shared" si="2"/>
        <v>50</v>
      </c>
      <c r="AG8" s="308"/>
      <c r="AH8" s="17" t="s">
        <v>45</v>
      </c>
      <c r="AI8" s="17" t="s">
        <v>46</v>
      </c>
      <c r="AJ8" s="16">
        <f>IFERROR(VLOOKUP(CONCATENATE(AG6,AH8,AI8),Parámetro!$A$13:$B$24,2,FALSE),"-")</f>
        <v>0</v>
      </c>
      <c r="AK8" s="16">
        <f>IFERROR(VLOOKUP(CONCATENATE(AG6,AH8,AI8),Parámetro!$A$27:$B$38,2,FALSE),"-")</f>
        <v>1</v>
      </c>
      <c r="AL8" s="307"/>
      <c r="AM8" s="307"/>
      <c r="AN8" s="307"/>
      <c r="AO8" s="307"/>
      <c r="AP8" s="305"/>
      <c r="AQ8" s="306"/>
      <c r="AR8" s="306"/>
      <c r="AS8" s="305"/>
    </row>
    <row r="9" spans="1:45" s="12" customFormat="1" ht="94.5" customHeight="1" x14ac:dyDescent="0.3">
      <c r="A9" s="317"/>
      <c r="B9" s="306"/>
      <c r="C9" s="324"/>
      <c r="D9" s="324"/>
      <c r="E9" s="305"/>
      <c r="F9" s="324"/>
      <c r="G9" s="11" t="s">
        <v>223</v>
      </c>
      <c r="H9" s="306"/>
      <c r="I9" s="306"/>
      <c r="J9" s="309"/>
      <c r="K9" s="309"/>
      <c r="L9" s="309"/>
      <c r="M9" s="38" t="s">
        <v>72</v>
      </c>
      <c r="N9" s="305"/>
      <c r="O9" s="14" t="s">
        <v>59</v>
      </c>
      <c r="P9" s="14" t="s">
        <v>180</v>
      </c>
      <c r="Q9" s="10" t="s">
        <v>233</v>
      </c>
      <c r="R9" s="10" t="s">
        <v>234</v>
      </c>
      <c r="S9" s="10" t="s">
        <v>41</v>
      </c>
      <c r="T9" s="14" t="s">
        <v>227</v>
      </c>
      <c r="U9" s="44">
        <v>15</v>
      </c>
      <c r="V9" s="44">
        <v>15</v>
      </c>
      <c r="W9" s="44">
        <v>15</v>
      </c>
      <c r="X9" s="44">
        <v>15</v>
      </c>
      <c r="Y9" s="44">
        <v>15</v>
      </c>
      <c r="Z9" s="44">
        <v>15</v>
      </c>
      <c r="AA9" s="44">
        <v>10</v>
      </c>
      <c r="AB9" s="44">
        <f t="shared" si="0"/>
        <v>100</v>
      </c>
      <c r="AC9" s="45" t="str">
        <f>_xlfn.IFS(AB9&lt;=85,"Débil",AB9&gt;=96,"Fuerte",AB9&gt;=86,"Moderado")</f>
        <v>Fuerte</v>
      </c>
      <c r="AD9" s="46" t="s">
        <v>43</v>
      </c>
      <c r="AE9" s="45" t="str">
        <f>IFERROR(VLOOKUP(CONCATENATE(AC9,AD9),Parámetro!$A$2:$B$10,2,FALSE),"-")</f>
        <v>Moderado</v>
      </c>
      <c r="AF9" s="45">
        <f t="shared" si="2"/>
        <v>50</v>
      </c>
      <c r="AG9" s="308"/>
      <c r="AH9" s="17" t="s">
        <v>46</v>
      </c>
      <c r="AI9" s="17" t="s">
        <v>46</v>
      </c>
      <c r="AJ9" s="16">
        <f>IFERROR(VLOOKUP(CONCATENATE(AG6,AH9,AI9),Parámetro!$A$13:$B$24,2,FALSE),"-")</f>
        <v>1</v>
      </c>
      <c r="AK9" s="16">
        <f>IFERROR(VLOOKUP(CONCATENATE(AG6,AH9,AI9),Parámetro!$A$27:$B$38,2,FALSE),"-")</f>
        <v>1</v>
      </c>
      <c r="AL9" s="307"/>
      <c r="AM9" s="307"/>
      <c r="AN9" s="307"/>
      <c r="AO9" s="307"/>
      <c r="AP9" s="305"/>
      <c r="AQ9" s="306"/>
      <c r="AR9" s="306"/>
      <c r="AS9" s="305"/>
    </row>
    <row r="10" spans="1:45" s="12" customFormat="1" ht="67.5" customHeight="1" x14ac:dyDescent="0.3">
      <c r="A10" s="316" t="s">
        <v>19</v>
      </c>
      <c r="B10" s="306" t="s">
        <v>65</v>
      </c>
      <c r="C10" s="324" t="s">
        <v>66</v>
      </c>
      <c r="D10" s="324" t="s">
        <v>67</v>
      </c>
      <c r="E10" s="305" t="s">
        <v>23</v>
      </c>
      <c r="F10" s="324" t="s">
        <v>24</v>
      </c>
      <c r="G10" s="10" t="s">
        <v>68</v>
      </c>
      <c r="H10" s="306" t="s">
        <v>69</v>
      </c>
      <c r="I10" s="306" t="s">
        <v>229</v>
      </c>
      <c r="J10" s="309" t="s">
        <v>32</v>
      </c>
      <c r="K10" s="309" t="s">
        <v>28</v>
      </c>
      <c r="L10" s="309" t="str">
        <f>IFERROR(VLOOKUP(CONCATENATE(J10,K10),Parámetro!$A$56:$B$80,2,FALSE),"-")</f>
        <v>Extremo (16)</v>
      </c>
      <c r="M10" s="312" t="s">
        <v>72</v>
      </c>
      <c r="N10" s="305" t="s">
        <v>30</v>
      </c>
      <c r="O10" s="314" t="s">
        <v>73</v>
      </c>
      <c r="P10" s="314" t="s">
        <v>74</v>
      </c>
      <c r="Q10" s="316" t="s">
        <v>75</v>
      </c>
      <c r="R10" s="316" t="s">
        <v>76</v>
      </c>
      <c r="S10" s="316" t="s">
        <v>77</v>
      </c>
      <c r="T10" s="314" t="s">
        <v>78</v>
      </c>
      <c r="U10" s="310">
        <v>15</v>
      </c>
      <c r="V10" s="310">
        <v>15</v>
      </c>
      <c r="W10" s="310">
        <v>15</v>
      </c>
      <c r="X10" s="310">
        <v>15</v>
      </c>
      <c r="Y10" s="310">
        <v>15</v>
      </c>
      <c r="Z10" s="310">
        <v>15</v>
      </c>
      <c r="AA10" s="310">
        <v>10</v>
      </c>
      <c r="AB10" s="310">
        <f t="shared" si="0"/>
        <v>100</v>
      </c>
      <c r="AC10" s="328" t="str">
        <f t="shared" si="1"/>
        <v>Fuerte</v>
      </c>
      <c r="AD10" s="328" t="s">
        <v>43</v>
      </c>
      <c r="AE10" s="328" t="str">
        <f>IFERROR(VLOOKUP(CONCATENATE(AC10,AD10),Parámetro!$A$2:$B$10,2,FALSE),"-")</f>
        <v>Moderado</v>
      </c>
      <c r="AF10" s="328">
        <f t="shared" si="2"/>
        <v>50</v>
      </c>
      <c r="AG10" s="308" t="str">
        <f>IFERROR(_xlfn.IFS(AVERAGE($AF$3:$AF$5)=100,"Fuerte",AVERAGE($AF$3:$AF$5)&lt;50,"Débil",AVERAGE($AF$3:$AF$5)&gt;=50,"Moderado"),"-")</f>
        <v>Moderado</v>
      </c>
      <c r="AH10" s="318" t="s">
        <v>46</v>
      </c>
      <c r="AI10" s="318" t="s">
        <v>79</v>
      </c>
      <c r="AJ10" s="326">
        <f>IFERROR(VLOOKUP(CONCATENATE(AG10,AH10,AI10),Parámetro!$A$13:$B$24,2,FALSE),"-")</f>
        <v>1</v>
      </c>
      <c r="AK10" s="326">
        <f>IFERROR(VLOOKUP(CONCATENATE(AG10,AH10,AI10),Parámetro!$A$27:$B$38,2,FALSE),"-")</f>
        <v>0</v>
      </c>
      <c r="AL10" s="307" t="s">
        <v>106</v>
      </c>
      <c r="AM10" s="307" t="s">
        <v>28</v>
      </c>
      <c r="AN10" s="307" t="str">
        <f>IFERROR(VLOOKUP(CONCATENATE(AL10,AM10),Parámetro!$A$56:$B$80,2,FALSE),"-")</f>
        <v>Extremo (12)</v>
      </c>
      <c r="AO10" s="307" t="s">
        <v>34</v>
      </c>
      <c r="AP10" s="305" t="s">
        <v>266</v>
      </c>
      <c r="AQ10" s="306"/>
      <c r="AR10" s="306" t="s">
        <v>178</v>
      </c>
      <c r="AS10" s="305" t="s">
        <v>230</v>
      </c>
    </row>
    <row r="11" spans="1:45" s="12" customFormat="1" ht="67.5" customHeight="1" x14ac:dyDescent="0.3">
      <c r="A11" s="317"/>
      <c r="B11" s="306"/>
      <c r="C11" s="324"/>
      <c r="D11" s="324"/>
      <c r="E11" s="305"/>
      <c r="F11" s="324"/>
      <c r="G11" s="10" t="s">
        <v>81</v>
      </c>
      <c r="H11" s="306"/>
      <c r="I11" s="306"/>
      <c r="J11" s="309"/>
      <c r="K11" s="309"/>
      <c r="L11" s="309"/>
      <c r="M11" s="313"/>
      <c r="N11" s="305"/>
      <c r="O11" s="315"/>
      <c r="P11" s="315"/>
      <c r="Q11" s="317"/>
      <c r="R11" s="317"/>
      <c r="S11" s="317"/>
      <c r="T11" s="315"/>
      <c r="U11" s="311"/>
      <c r="V11" s="311"/>
      <c r="W11" s="311"/>
      <c r="X11" s="311"/>
      <c r="Y11" s="311"/>
      <c r="Z11" s="311"/>
      <c r="AA11" s="311"/>
      <c r="AB11" s="311"/>
      <c r="AC11" s="329"/>
      <c r="AD11" s="329"/>
      <c r="AE11" s="329"/>
      <c r="AF11" s="329"/>
      <c r="AG11" s="308"/>
      <c r="AH11" s="319"/>
      <c r="AI11" s="319"/>
      <c r="AJ11" s="327"/>
      <c r="AK11" s="327"/>
      <c r="AL11" s="307"/>
      <c r="AM11" s="307"/>
      <c r="AN11" s="307"/>
      <c r="AO11" s="307"/>
      <c r="AP11" s="305"/>
      <c r="AQ11" s="306"/>
      <c r="AR11" s="306"/>
      <c r="AS11" s="305"/>
    </row>
    <row r="15" spans="1:45" x14ac:dyDescent="0.3">
      <c r="O15" s="7"/>
    </row>
    <row r="16" spans="1:45" x14ac:dyDescent="0.3">
      <c r="O16" s="7"/>
    </row>
    <row r="17" spans="15:15" x14ac:dyDescent="0.3">
      <c r="O17" s="7"/>
    </row>
  </sheetData>
  <mergeCells count="86">
    <mergeCell ref="AJ10:AJ11"/>
    <mergeCell ref="AK10:AK11"/>
    <mergeCell ref="AC10:AC11"/>
    <mergeCell ref="AD10:AD11"/>
    <mergeCell ref="AE10:AE11"/>
    <mergeCell ref="AF10:AF11"/>
    <mergeCell ref="AH10:AH11"/>
    <mergeCell ref="E3:E5"/>
    <mergeCell ref="H10:H11"/>
    <mergeCell ref="I10:I11"/>
    <mergeCell ref="S10:S11"/>
    <mergeCell ref="T10:T11"/>
    <mergeCell ref="F10:F11"/>
    <mergeCell ref="F6:F9"/>
    <mergeCell ref="N3:N5"/>
    <mergeCell ref="N6:N9"/>
    <mergeCell ref="N10:N11"/>
    <mergeCell ref="A3:A5"/>
    <mergeCell ref="B3:B5"/>
    <mergeCell ref="C3:C5"/>
    <mergeCell ref="B10:B11"/>
    <mergeCell ref="C10:C11"/>
    <mergeCell ref="B6:B9"/>
    <mergeCell ref="C6:C9"/>
    <mergeCell ref="D6:D9"/>
    <mergeCell ref="E6:E9"/>
    <mergeCell ref="A6:A9"/>
    <mergeCell ref="D10:D11"/>
    <mergeCell ref="E10:E11"/>
    <mergeCell ref="A10:A11"/>
    <mergeCell ref="AL10:AL11"/>
    <mergeCell ref="F3:F5"/>
    <mergeCell ref="H3:H5"/>
    <mergeCell ref="I3:I5"/>
    <mergeCell ref="D3:D5"/>
    <mergeCell ref="K3:K5"/>
    <mergeCell ref="L3:L5"/>
    <mergeCell ref="J6:J9"/>
    <mergeCell ref="K6:K9"/>
    <mergeCell ref="L6:L9"/>
    <mergeCell ref="H6:H9"/>
    <mergeCell ref="I6:I9"/>
    <mergeCell ref="J3:J5"/>
    <mergeCell ref="AL3:AL5"/>
    <mergeCell ref="AG3:AG5"/>
    <mergeCell ref="K10:K11"/>
    <mergeCell ref="AM3:AM5"/>
    <mergeCell ref="L10:L11"/>
    <mergeCell ref="M10:M11"/>
    <mergeCell ref="O10:O11"/>
    <mergeCell ref="P10:P11"/>
    <mergeCell ref="Q10:Q11"/>
    <mergeCell ref="R10:R11"/>
    <mergeCell ref="AG10:AG11"/>
    <mergeCell ref="V10:V11"/>
    <mergeCell ref="W10:W11"/>
    <mergeCell ref="X10:X11"/>
    <mergeCell ref="Y10:Y11"/>
    <mergeCell ref="Z10:Z11"/>
    <mergeCell ref="AA10:AA11"/>
    <mergeCell ref="AB10:AB11"/>
    <mergeCell ref="AI10:AI11"/>
    <mergeCell ref="AS10:AS11"/>
    <mergeCell ref="AG6:AG9"/>
    <mergeCell ref="J10:J11"/>
    <mergeCell ref="AP10:AP11"/>
    <mergeCell ref="AQ10:AQ11"/>
    <mergeCell ref="AL6:AL9"/>
    <mergeCell ref="AM6:AM9"/>
    <mergeCell ref="AN6:AN9"/>
    <mergeCell ref="AO6:AO9"/>
    <mergeCell ref="AP6:AP9"/>
    <mergeCell ref="AM10:AM11"/>
    <mergeCell ref="AN10:AN11"/>
    <mergeCell ref="AO10:AO11"/>
    <mergeCell ref="U10:U11"/>
    <mergeCell ref="AR6:AR9"/>
    <mergeCell ref="AR10:AR11"/>
    <mergeCell ref="AS3:AS5"/>
    <mergeCell ref="AQ6:AQ9"/>
    <mergeCell ref="AP3:AP5"/>
    <mergeCell ref="AN3:AN5"/>
    <mergeCell ref="AQ3:AQ5"/>
    <mergeCell ref="AO3:AO5"/>
    <mergeCell ref="AS6:AS9"/>
    <mergeCell ref="AR3:AR5"/>
  </mergeCells>
  <conditionalFormatting sqref="L6:L1048576 L3 AN3:AN1048576">
    <cfRule type="containsText" dxfId="19" priority="5" operator="containsText" text="bajo">
      <formula>NOT(ISERROR(SEARCH("bajo",L3)))</formula>
    </cfRule>
    <cfRule type="containsText" dxfId="18" priority="6" operator="containsText" text="moderado">
      <formula>NOT(ISERROR(SEARCH("moderado",L3)))</formula>
    </cfRule>
    <cfRule type="containsText" dxfId="17" priority="7" operator="containsText" text="alto">
      <formula>NOT(ISERROR(SEARCH("alto",L3)))</formula>
    </cfRule>
    <cfRule type="containsText" dxfId="16" priority="8" operator="containsText" text="extremo">
      <formula>NOT(ISERROR(SEARCH("extremo",L3)))</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200-000000000000}">
          <x14:formula1>
            <xm:f>Parámetro!$A$40:$A$44</xm:f>
          </x14:formula1>
          <xm:sqref>J6:J1048576 AL3:AL1048576 J3</xm:sqref>
        </x14:dataValidation>
        <x14:dataValidation type="list" allowBlank="1" showInputMessage="1" showErrorMessage="1" xr:uid="{00000000-0002-0000-0200-000001000000}">
          <x14:formula1>
            <xm:f>Parámetro!$A$47:$A$51</xm:f>
          </x14:formula1>
          <xm:sqref>K6:K1048576 AM3:AM1048576 K3</xm:sqref>
        </x14:dataValidation>
        <x14:dataValidation type="list" allowBlank="1" showInputMessage="1" showErrorMessage="1" xr:uid="{00000000-0002-0000-0200-000002000000}">
          <x14:formula1>
            <xm:f>Parámetro!$A$93:$A$96</xm:f>
          </x14:formula1>
          <xm:sqref>AO6:AO1048576 AO3</xm:sqref>
        </x14:dataValidation>
        <x14:dataValidation type="list" allowBlank="1" showInputMessage="1" showErrorMessage="1" xr:uid="{00000000-0002-0000-0200-000003000000}">
          <x14:formula1>
            <xm:f>Parámetro!$A$118:$A$120</xm:f>
          </x14:formula1>
          <xm:sqref>AD12:AD1048576 AD3:AD10</xm:sqref>
        </x14:dataValidation>
        <x14:dataValidation type="list" allowBlank="1" showInputMessage="1" showErrorMessage="1" xr:uid="{00000000-0002-0000-0200-000004000000}">
          <x14:formula1>
            <xm:f>Parámetro!$A$89:$A$90</xm:f>
          </x14:formula1>
          <xm:sqref>M12:M1048576 M3:M10</xm:sqref>
        </x14:dataValidation>
        <x14:dataValidation type="list" allowBlank="1" showInputMessage="1" showErrorMessage="1" xr:uid="{00000000-0002-0000-0200-000005000000}">
          <x14:formula1>
            <xm:f>Parámetro!$A$84:$A$85</xm:f>
          </x14:formula1>
          <xm:sqref>AH12:AH1048576 AH3:AH10</xm:sqref>
        </x14:dataValidation>
        <x14:dataValidation type="list" allowBlank="1" showInputMessage="1" showErrorMessage="1" xr:uid="{00000000-0002-0000-0200-000006000000}">
          <x14:formula1>
            <xm:f>Parámetro!$B$84:$B$86</xm:f>
          </x14:formula1>
          <xm:sqref>AI12:AI1048576 AI3:AI10</xm:sqref>
        </x14:dataValidation>
        <x14:dataValidation type="list" allowBlank="1" showInputMessage="1" showErrorMessage="1" xr:uid="{00000000-0002-0000-0200-000007000000}">
          <x14:formula1>
            <xm:f>Parámetro!$E$2:$E$3</xm:f>
          </x14:formula1>
          <xm:sqref>U12:W1048576 Y3:Z10 Y12:Z1048576 U3:W10</xm:sqref>
        </x14:dataValidation>
        <x14:dataValidation type="list" allowBlank="1" showInputMessage="1" showErrorMessage="1" xr:uid="{00000000-0002-0000-0200-000008000000}">
          <x14:formula1>
            <xm:f>Parámetro!$F$2:$F$4</xm:f>
          </x14:formula1>
          <xm:sqref>X12:X1048576 X3:X10</xm:sqref>
        </x14:dataValidation>
        <x14:dataValidation type="list" allowBlank="1" showInputMessage="1" showErrorMessage="1" xr:uid="{00000000-0002-0000-0200-000009000000}">
          <x14:formula1>
            <xm:f>Parámetro!$G$2:$G$4</xm:f>
          </x14:formula1>
          <xm:sqref>AA12:AA1048576 AA3:AA10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12"/>
  <sheetViews>
    <sheetView showGridLines="0" zoomScale="70" zoomScaleNormal="70" workbookViewId="0">
      <pane xSplit="5" ySplit="2" topLeftCell="F3" activePane="bottomRight" state="frozen"/>
      <selection pane="topRight" activeCell="F1" sqref="F1"/>
      <selection pane="bottomLeft" activeCell="A13" sqref="A13"/>
      <selection pane="bottomRight" activeCell="J3" sqref="J3:J7"/>
    </sheetView>
  </sheetViews>
  <sheetFormatPr baseColWidth="10" defaultColWidth="11.44140625" defaultRowHeight="13.8" outlineLevelCol="1" x14ac:dyDescent="0.3"/>
  <cols>
    <col min="1" max="1" width="12.44140625" style="2" customWidth="1"/>
    <col min="2" max="2" width="11.44140625" style="2"/>
    <col min="3" max="3" width="20.44140625" style="2" customWidth="1"/>
    <col min="4" max="4" width="14.6640625" style="2" customWidth="1"/>
    <col min="5" max="5" width="8.88671875" style="2" customWidth="1"/>
    <col min="6" max="6" width="11.109375" style="2" customWidth="1"/>
    <col min="7" max="7" width="17.88671875" style="2" customWidth="1"/>
    <col min="8" max="8" width="19" style="2" customWidth="1"/>
    <col min="9" max="9" width="19.33203125" style="2" customWidth="1"/>
    <col min="10" max="11" width="19.6640625" style="2" customWidth="1"/>
    <col min="12" max="12" width="12.33203125" style="2" customWidth="1"/>
    <col min="13" max="13" width="12.88671875" style="2" customWidth="1"/>
    <col min="14" max="14" width="16.33203125" style="2" customWidth="1"/>
    <col min="15" max="15" width="22.33203125" style="2" customWidth="1"/>
    <col min="16" max="16" width="16.88671875" style="2" customWidth="1"/>
    <col min="17" max="17" width="35.44140625" style="2" customWidth="1"/>
    <col min="18" max="18" width="34.33203125" style="2" customWidth="1"/>
    <col min="19" max="19" width="44.88671875" style="2" customWidth="1"/>
    <col min="20" max="20" width="18.33203125" style="2" customWidth="1"/>
    <col min="21" max="27" width="7.109375" style="2" customWidth="1" outlineLevel="1"/>
    <col min="28" max="29" width="12.109375" style="2" customWidth="1"/>
    <col min="30" max="30" width="11.5546875" style="2" customWidth="1"/>
    <col min="31" max="33" width="10.5546875" style="2" customWidth="1"/>
    <col min="34" max="34" width="15.5546875" style="2" customWidth="1"/>
    <col min="35" max="35" width="14.6640625" style="2" customWidth="1"/>
    <col min="36" max="36" width="13.6640625" style="2" customWidth="1"/>
    <col min="37" max="37" width="12.44140625" style="2" customWidth="1"/>
    <col min="38" max="38" width="13.5546875" style="2" customWidth="1"/>
    <col min="39" max="39" width="8.44140625" style="2" customWidth="1"/>
    <col min="40" max="40" width="12.33203125" style="2" customWidth="1"/>
    <col min="41" max="41" width="14.88671875" style="2" customWidth="1"/>
    <col min="42" max="42" width="27.44140625" style="2" customWidth="1"/>
    <col min="43" max="43" width="12.88671875" style="2" customWidth="1"/>
    <col min="44" max="44" width="17.109375" style="2" customWidth="1"/>
    <col min="45" max="45" width="27.5546875" style="2" customWidth="1"/>
    <col min="46" max="46" width="21.33203125" style="2" customWidth="1"/>
    <col min="47" max="47" width="34.33203125" style="2" customWidth="1"/>
    <col min="48" max="16384" width="11.44140625" style="2"/>
  </cols>
  <sheetData>
    <row r="1" spans="1:47" ht="16.2" thickBot="1" x14ac:dyDescent="0.35">
      <c r="A1" s="6" t="s">
        <v>268</v>
      </c>
    </row>
    <row r="2" spans="1:47" ht="91.5" customHeight="1" thickBot="1" x14ac:dyDescent="0.35">
      <c r="A2" s="8" t="s">
        <v>0</v>
      </c>
      <c r="B2" s="8" t="s">
        <v>1</v>
      </c>
      <c r="C2" s="8" t="s">
        <v>2</v>
      </c>
      <c r="D2" s="8" t="s">
        <v>3</v>
      </c>
      <c r="E2" s="8" t="s">
        <v>4</v>
      </c>
      <c r="F2" s="8" t="s">
        <v>5</v>
      </c>
      <c r="G2" s="8" t="s">
        <v>6</v>
      </c>
      <c r="H2" s="8" t="s">
        <v>7</v>
      </c>
      <c r="I2" s="8" t="s">
        <v>216</v>
      </c>
      <c r="J2" s="8" t="s">
        <v>241</v>
      </c>
      <c r="K2" s="8" t="s">
        <v>242</v>
      </c>
      <c r="L2" s="8" t="s">
        <v>8</v>
      </c>
      <c r="M2" s="8" t="s">
        <v>9</v>
      </c>
      <c r="N2" s="8" t="s">
        <v>243</v>
      </c>
      <c r="O2" s="8" t="s">
        <v>244</v>
      </c>
      <c r="P2" s="8" t="s">
        <v>245</v>
      </c>
      <c r="Q2" s="8" t="s">
        <v>246</v>
      </c>
      <c r="R2" s="8" t="s">
        <v>247</v>
      </c>
      <c r="S2" s="8" t="s">
        <v>248</v>
      </c>
      <c r="T2" s="8" t="s">
        <v>249</v>
      </c>
      <c r="U2" s="9" t="s">
        <v>250</v>
      </c>
      <c r="V2" s="9" t="s">
        <v>251</v>
      </c>
      <c r="W2" s="9" t="s">
        <v>252</v>
      </c>
      <c r="X2" s="9" t="s">
        <v>253</v>
      </c>
      <c r="Y2" s="9" t="s">
        <v>254</v>
      </c>
      <c r="Z2" s="9" t="s">
        <v>255</v>
      </c>
      <c r="AA2" s="9" t="s">
        <v>217</v>
      </c>
      <c r="AB2" s="9" t="s">
        <v>218</v>
      </c>
      <c r="AC2" s="8" t="s">
        <v>256</v>
      </c>
      <c r="AD2" s="8" t="s">
        <v>257</v>
      </c>
      <c r="AE2" s="8" t="s">
        <v>219</v>
      </c>
      <c r="AF2" s="8" t="s">
        <v>258</v>
      </c>
      <c r="AG2" s="8" t="s">
        <v>259</v>
      </c>
      <c r="AH2" s="8" t="s">
        <v>260</v>
      </c>
      <c r="AI2" s="8" t="s">
        <v>261</v>
      </c>
      <c r="AJ2" s="8" t="s">
        <v>10</v>
      </c>
      <c r="AK2" s="8" t="s">
        <v>11</v>
      </c>
      <c r="AL2" s="8" t="s">
        <v>262</v>
      </c>
      <c r="AM2" s="8" t="s">
        <v>263</v>
      </c>
      <c r="AN2" s="8" t="s">
        <v>12</v>
      </c>
      <c r="AO2" s="8" t="s">
        <v>13</v>
      </c>
      <c r="AP2" s="8" t="s">
        <v>14</v>
      </c>
      <c r="AQ2" s="8" t="s">
        <v>15</v>
      </c>
      <c r="AR2" s="8" t="s">
        <v>16</v>
      </c>
      <c r="AS2" s="8" t="s">
        <v>17</v>
      </c>
      <c r="AT2" s="19" t="s">
        <v>17</v>
      </c>
      <c r="AU2" s="20" t="s">
        <v>18</v>
      </c>
    </row>
    <row r="3" spans="1:47" s="24" customFormat="1" ht="138" x14ac:dyDescent="0.3">
      <c r="A3" s="332"/>
      <c r="B3" s="330" t="s">
        <v>181</v>
      </c>
      <c r="C3" s="330" t="s">
        <v>182</v>
      </c>
      <c r="D3" s="330" t="s">
        <v>183</v>
      </c>
      <c r="E3" s="330" t="s">
        <v>23</v>
      </c>
      <c r="F3" s="330" t="s">
        <v>24</v>
      </c>
      <c r="G3" s="330" t="s">
        <v>184</v>
      </c>
      <c r="H3" s="330" t="s">
        <v>185</v>
      </c>
      <c r="I3" s="338" t="s">
        <v>186</v>
      </c>
      <c r="J3" s="330" t="s">
        <v>27</v>
      </c>
      <c r="K3" s="330" t="s">
        <v>28</v>
      </c>
      <c r="L3" s="330" t="str">
        <f>IFERROR(VLOOKUP(CONCATENATE(J3,K3),Parámetro!$A$56:$B$80,2,FALSE),"-")</f>
        <v>Extremo (20)</v>
      </c>
      <c r="M3" s="21" t="s">
        <v>72</v>
      </c>
      <c r="N3" s="330" t="s">
        <v>187</v>
      </c>
      <c r="O3" s="21" t="s">
        <v>188</v>
      </c>
      <c r="P3" s="21" t="s">
        <v>190</v>
      </c>
      <c r="Q3" s="21" t="s">
        <v>196</v>
      </c>
      <c r="R3" s="21" t="s">
        <v>194</v>
      </c>
      <c r="S3" s="21" t="s">
        <v>198</v>
      </c>
      <c r="T3" s="21" t="s">
        <v>201</v>
      </c>
      <c r="U3" s="22">
        <v>15</v>
      </c>
      <c r="V3" s="22">
        <v>15</v>
      </c>
      <c r="W3" s="22">
        <v>15</v>
      </c>
      <c r="X3" s="22">
        <v>15</v>
      </c>
      <c r="Y3" s="22">
        <v>15</v>
      </c>
      <c r="Z3" s="22">
        <v>15</v>
      </c>
      <c r="AA3" s="22">
        <v>10</v>
      </c>
      <c r="AB3" s="23">
        <f>SUM(U3:AA3)</f>
        <v>100</v>
      </c>
      <c r="AC3" s="23" t="str">
        <f>_xlfn.IFS(AB3&lt;=85,"Débil",AB3&gt;=96,"Fuerte",AB3&gt;=86,"Moderado")</f>
        <v>Fuerte</v>
      </c>
      <c r="AD3" s="22" t="s">
        <v>44</v>
      </c>
      <c r="AE3" s="23" t="str">
        <f>IFERROR(VLOOKUP(CONCATENATE(AC3,AD3),Parámetro!$A$2:$B$10,2,FALSE),"-")</f>
        <v>Fuerte</v>
      </c>
      <c r="AF3" s="23">
        <f>IFERROR(_xlfn.IFS(AE3="Fuerte",100,AE3="Moderado",50,AE3="Débil",0),"-")</f>
        <v>100</v>
      </c>
      <c r="AG3" s="340" t="str">
        <f>IFERROR(_xlfn.IFS(AVERAGE($AF$3:$AF$7)=100,"Fuerte",AVERAGE($AF$3:$AF$7)&lt;50,"Débil",AVERAGE($AF$3:$AF$7)&gt;=50,"Moderado"),"-")</f>
        <v>Débil</v>
      </c>
      <c r="AH3" s="22" t="s">
        <v>46</v>
      </c>
      <c r="AI3" s="22" t="s">
        <v>45</v>
      </c>
      <c r="AJ3" s="23">
        <f>IFERROR(VLOOKUP(CONCATENATE(AG3,AH3,AI3),Parámetro!$A$13:$B$24,2,FALSE),"-")</f>
        <v>0</v>
      </c>
      <c r="AK3" s="23">
        <f>IFERROR(VLOOKUP(CONCATENATE(AG3,AH3,AI3),Parámetro!$A$27:$B$38,2,FALSE),"-")</f>
        <v>0</v>
      </c>
      <c r="AL3" s="330" t="s">
        <v>32</v>
      </c>
      <c r="AM3" s="330" t="s">
        <v>28</v>
      </c>
      <c r="AN3" s="330" t="str">
        <f>IFERROR(VLOOKUP(CONCATENATE(AL3,AM3),Parámetro!$A$56:$B$80,2,FALSE),"-")</f>
        <v>Extremo (16)</v>
      </c>
      <c r="AO3" s="330" t="s">
        <v>34</v>
      </c>
      <c r="AP3" s="330" t="s">
        <v>208</v>
      </c>
      <c r="AQ3" s="330" t="s">
        <v>203</v>
      </c>
      <c r="AR3" s="330" t="s">
        <v>204</v>
      </c>
      <c r="AS3" s="330" t="s">
        <v>205</v>
      </c>
      <c r="AT3" s="330" t="s">
        <v>269</v>
      </c>
      <c r="AU3" s="335" t="s">
        <v>206</v>
      </c>
    </row>
    <row r="4" spans="1:47" s="24" customFormat="1" ht="82.8" x14ac:dyDescent="0.3">
      <c r="A4" s="333"/>
      <c r="B4" s="325"/>
      <c r="C4" s="325"/>
      <c r="D4" s="325"/>
      <c r="E4" s="325"/>
      <c r="F4" s="325"/>
      <c r="G4" s="325"/>
      <c r="H4" s="325"/>
      <c r="I4" s="323"/>
      <c r="J4" s="325"/>
      <c r="K4" s="325"/>
      <c r="L4" s="325"/>
      <c r="M4" s="25" t="s">
        <v>37</v>
      </c>
      <c r="N4" s="325"/>
      <c r="O4" s="25" t="s">
        <v>189</v>
      </c>
      <c r="P4" s="25" t="s">
        <v>174</v>
      </c>
      <c r="Q4" s="25" t="s">
        <v>192</v>
      </c>
      <c r="R4" s="25" t="s">
        <v>197</v>
      </c>
      <c r="S4" s="25" t="s">
        <v>199</v>
      </c>
      <c r="T4" s="25" t="s">
        <v>207</v>
      </c>
      <c r="U4" s="26">
        <v>15</v>
      </c>
      <c r="V4" s="26">
        <v>15</v>
      </c>
      <c r="W4" s="26">
        <v>15</v>
      </c>
      <c r="X4" s="26">
        <v>10</v>
      </c>
      <c r="Y4" s="26">
        <v>15</v>
      </c>
      <c r="Z4" s="26">
        <v>15</v>
      </c>
      <c r="AA4" s="26">
        <v>10</v>
      </c>
      <c r="AB4" s="27">
        <f>SUM(U4:AA4)</f>
        <v>95</v>
      </c>
      <c r="AC4" s="27" t="str">
        <f>_xlfn.IFS(AB4&lt;=85,"Débil",AB4&gt;=96,"Fuerte",AB4&gt;=86,"Moderado")</f>
        <v>Moderado</v>
      </c>
      <c r="AD4" s="26" t="s">
        <v>43</v>
      </c>
      <c r="AE4" s="27" t="str">
        <f>IFERROR(VLOOKUP(CONCATENATE(AC4,AD4),Parámetro!$A$2:$B$10,2,FALSE),"-")</f>
        <v>Moderado</v>
      </c>
      <c r="AF4" s="27">
        <f>IFERROR(_xlfn.IFS(AE4="Fuerte",100,AE4="Moderado",50,AE4="Débil",0),"-")</f>
        <v>50</v>
      </c>
      <c r="AG4" s="341"/>
      <c r="AH4" s="26" t="s">
        <v>45</v>
      </c>
      <c r="AI4" s="26" t="s">
        <v>46</v>
      </c>
      <c r="AJ4" s="28" t="str">
        <f>IFERROR(VLOOKUP(CONCATENATE(AG1,AH4,AI4),Parámetro!$A$13:$B$24,2,FALSE),"-")</f>
        <v>-</v>
      </c>
      <c r="AK4" s="28" t="str">
        <f>IFERROR(VLOOKUP(CONCATENATE(AG1,AH4,AI4),Parámetro!$A$27:$B$38,2,FALSE),"-")</f>
        <v>-</v>
      </c>
      <c r="AL4" s="325"/>
      <c r="AM4" s="325"/>
      <c r="AN4" s="325"/>
      <c r="AO4" s="325"/>
      <c r="AP4" s="325"/>
      <c r="AQ4" s="325"/>
      <c r="AR4" s="325"/>
      <c r="AS4" s="325"/>
      <c r="AT4" s="325"/>
      <c r="AU4" s="336"/>
    </row>
    <row r="5" spans="1:47" s="24" customFormat="1" ht="55.2" x14ac:dyDescent="0.3">
      <c r="A5" s="333"/>
      <c r="B5" s="325"/>
      <c r="C5" s="325"/>
      <c r="D5" s="325"/>
      <c r="E5" s="325"/>
      <c r="F5" s="325"/>
      <c r="G5" s="315"/>
      <c r="H5" s="325"/>
      <c r="I5" s="323"/>
      <c r="J5" s="325"/>
      <c r="K5" s="325"/>
      <c r="L5" s="325"/>
      <c r="M5" s="25" t="s">
        <v>72</v>
      </c>
      <c r="N5" s="325"/>
      <c r="O5" s="25" t="s">
        <v>189</v>
      </c>
      <c r="P5" s="25" t="s">
        <v>191</v>
      </c>
      <c r="Q5" s="25" t="s">
        <v>193</v>
      </c>
      <c r="R5" s="25" t="s">
        <v>195</v>
      </c>
      <c r="S5" s="25" t="s">
        <v>200</v>
      </c>
      <c r="T5" s="25" t="s">
        <v>202</v>
      </c>
      <c r="U5" s="26">
        <v>15</v>
      </c>
      <c r="V5" s="26">
        <v>15</v>
      </c>
      <c r="W5" s="26">
        <v>15</v>
      </c>
      <c r="X5" s="26">
        <v>15</v>
      </c>
      <c r="Y5" s="26">
        <v>15</v>
      </c>
      <c r="Z5" s="26">
        <v>0</v>
      </c>
      <c r="AA5" s="26">
        <v>10</v>
      </c>
      <c r="AB5" s="27">
        <f>SUM(U5:AA5)</f>
        <v>85</v>
      </c>
      <c r="AC5" s="27" t="str">
        <f>_xlfn.IFS(AB5&lt;=85,"Débil",AB5&gt;=96,"Fuerte",AB5&gt;=86,"Moderado")</f>
        <v>Débil</v>
      </c>
      <c r="AD5" s="26" t="s">
        <v>44</v>
      </c>
      <c r="AE5" s="27" t="str">
        <f>IFERROR(VLOOKUP(CONCATENATE(AC5,AD5),Parámetro!$A$2:$B$10,2,FALSE),"-")</f>
        <v>Débil</v>
      </c>
      <c r="AF5" s="27">
        <f>IFERROR(_xlfn.IFS(AE5="Fuerte",100,AE5="Moderado",50,AE5="Débil",0),"-")</f>
        <v>0</v>
      </c>
      <c r="AG5" s="341"/>
      <c r="AH5" s="26" t="s">
        <v>46</v>
      </c>
      <c r="AI5" s="26" t="s">
        <v>45</v>
      </c>
      <c r="AJ5" s="28" t="str">
        <f>IFERROR(VLOOKUP(CONCATENATE(AG2,AH5,AI5),Parámetro!$A$13:$B$24,2,FALSE),"-")</f>
        <v>-</v>
      </c>
      <c r="AK5" s="28" t="str">
        <f>IFERROR(VLOOKUP(CONCATENATE(AG2,AH5,AI5),Parámetro!$A$27:$B$38,2,FALSE),"-")</f>
        <v>-</v>
      </c>
      <c r="AL5" s="325"/>
      <c r="AM5" s="325"/>
      <c r="AN5" s="325"/>
      <c r="AO5" s="325"/>
      <c r="AP5" s="325"/>
      <c r="AQ5" s="325"/>
      <c r="AR5" s="325"/>
      <c r="AS5" s="325"/>
      <c r="AT5" s="325"/>
      <c r="AU5" s="336"/>
    </row>
    <row r="6" spans="1:47" s="24" customFormat="1" ht="151.80000000000001" x14ac:dyDescent="0.3">
      <c r="A6" s="333"/>
      <c r="B6" s="325"/>
      <c r="C6" s="325"/>
      <c r="D6" s="325"/>
      <c r="E6" s="325"/>
      <c r="F6" s="325"/>
      <c r="G6" s="29" t="s">
        <v>270</v>
      </c>
      <c r="H6" s="325"/>
      <c r="I6" s="323"/>
      <c r="J6" s="325"/>
      <c r="K6" s="325"/>
      <c r="L6" s="325"/>
      <c r="M6" s="29" t="s">
        <v>37</v>
      </c>
      <c r="N6" s="325"/>
      <c r="O6" s="30" t="s">
        <v>213</v>
      </c>
      <c r="P6" s="31" t="s">
        <v>174</v>
      </c>
      <c r="Q6" s="30" t="s">
        <v>271</v>
      </c>
      <c r="R6" s="31" t="s">
        <v>214</v>
      </c>
      <c r="S6" s="31" t="s">
        <v>215</v>
      </c>
      <c r="T6" s="31" t="s">
        <v>272</v>
      </c>
      <c r="U6" s="32">
        <v>15</v>
      </c>
      <c r="V6" s="32">
        <v>15</v>
      </c>
      <c r="W6" s="32">
        <v>15</v>
      </c>
      <c r="X6" s="32">
        <v>15</v>
      </c>
      <c r="Y6" s="32">
        <v>15</v>
      </c>
      <c r="Z6" s="32">
        <v>0</v>
      </c>
      <c r="AA6" s="32">
        <v>10</v>
      </c>
      <c r="AB6" s="33">
        <f>SUM(U6:AA6)</f>
        <v>85</v>
      </c>
      <c r="AC6" s="33" t="str">
        <f>_xlfn.IFS(AB6&lt;=85,"Débil",AB6&gt;=96,"Fuerte",AB6&gt;=86,"Moderado")</f>
        <v>Débil</v>
      </c>
      <c r="AD6" s="34" t="s">
        <v>44</v>
      </c>
      <c r="AE6" s="33" t="str">
        <f>IFERROR(VLOOKUP(CONCATENATE(AC6,AD6),Parámetro!$A$2:$B$10,2,FALSE),"-")</f>
        <v>Débil</v>
      </c>
      <c r="AF6" s="33">
        <f>IFERROR(_xlfn.IFS(AE6="Fuerte",100,AE6="Moderado",50,AE6="Débil",0),"-")</f>
        <v>0</v>
      </c>
      <c r="AG6" s="341"/>
      <c r="AH6" s="34" t="s">
        <v>46</v>
      </c>
      <c r="AI6" s="34" t="s">
        <v>46</v>
      </c>
      <c r="AJ6" s="33">
        <f>IFERROR(VLOOKUP(CONCATENATE(AG3,AH6,AI6),Parámetro!$A$13:$B$24,2,FALSE),"-")</f>
        <v>0</v>
      </c>
      <c r="AK6" s="33">
        <f>IFERROR(VLOOKUP(CONCATENATE(AG3,AH6,AI6),Parámetro!$A$27:$B$38,2,FALSE),"-")</f>
        <v>0</v>
      </c>
      <c r="AL6" s="325"/>
      <c r="AM6" s="325"/>
      <c r="AN6" s="325"/>
      <c r="AO6" s="325"/>
      <c r="AP6" s="325"/>
      <c r="AQ6" s="325"/>
      <c r="AR6" s="325"/>
      <c r="AS6" s="325"/>
      <c r="AT6" s="325"/>
      <c r="AU6" s="336"/>
    </row>
    <row r="7" spans="1:47" s="37" customFormat="1" ht="6.75" customHeight="1" thickBot="1" x14ac:dyDescent="0.35">
      <c r="A7" s="334"/>
      <c r="B7" s="331"/>
      <c r="C7" s="331"/>
      <c r="D7" s="331"/>
      <c r="E7" s="331"/>
      <c r="F7" s="331"/>
      <c r="G7" s="35"/>
      <c r="H7" s="331"/>
      <c r="I7" s="339"/>
      <c r="J7" s="331"/>
      <c r="K7" s="331"/>
      <c r="L7" s="325"/>
      <c r="M7" s="35"/>
      <c r="N7" s="331"/>
      <c r="O7" s="35"/>
      <c r="P7" s="35"/>
      <c r="Q7" s="35"/>
      <c r="R7" s="35"/>
      <c r="S7" s="35"/>
      <c r="T7" s="35"/>
      <c r="U7" s="35"/>
      <c r="V7" s="35"/>
      <c r="W7" s="35"/>
      <c r="X7" s="35"/>
      <c r="Y7" s="35"/>
      <c r="Z7" s="35"/>
      <c r="AA7" s="35"/>
      <c r="AB7" s="36">
        <f>SUM(U7:AA7)</f>
        <v>0</v>
      </c>
      <c r="AC7" s="36"/>
      <c r="AD7" s="35"/>
      <c r="AE7" s="36" t="str">
        <f>IFERROR(VLOOKUP(CONCATENATE(AC7,AD7),Parámetro!$A$2:$B$10,2,FALSE),"-")</f>
        <v>-</v>
      </c>
      <c r="AF7" s="36" t="str">
        <f>IFERROR(_xlfn.IFS(AE7="Fuerte",100,AE7="Moderado",50,AE7="Débil",0),"-")</f>
        <v>-</v>
      </c>
      <c r="AG7" s="342"/>
      <c r="AH7" s="35"/>
      <c r="AI7" s="35"/>
      <c r="AJ7" s="36" t="str">
        <f>IFERROR(VLOOKUP(CONCATENATE(AG6,AH7,AI7),Parámetro!$A$13:$B$24,2,FALSE),"-")</f>
        <v>-</v>
      </c>
      <c r="AK7" s="36" t="str">
        <f>IFERROR(VLOOKUP(CONCATENATE(AG6,AH7,AI7),Parámetro!$A$27:$B$38,2,FALSE),"-")</f>
        <v>-</v>
      </c>
      <c r="AL7" s="331"/>
      <c r="AM7" s="331"/>
      <c r="AN7" s="325"/>
      <c r="AO7" s="331"/>
      <c r="AP7" s="331"/>
      <c r="AQ7" s="331"/>
      <c r="AR7" s="331"/>
      <c r="AS7" s="331"/>
      <c r="AT7" s="331"/>
      <c r="AU7" s="337"/>
    </row>
    <row r="10" spans="1:47" x14ac:dyDescent="0.3">
      <c r="O10" s="7"/>
    </row>
    <row r="11" spans="1:47" x14ac:dyDescent="0.3">
      <c r="O11" s="7"/>
    </row>
    <row r="12" spans="1:47" x14ac:dyDescent="0.3">
      <c r="O12" s="7"/>
    </row>
  </sheetData>
  <mergeCells count="24">
    <mergeCell ref="G3:G5"/>
    <mergeCell ref="AQ3:AQ7"/>
    <mergeCell ref="AR3:AR7"/>
    <mergeCell ref="AS3:AS7"/>
    <mergeCell ref="AT3:AT7"/>
    <mergeCell ref="AU3:AU7"/>
    <mergeCell ref="AP3:AP7"/>
    <mergeCell ref="H3:H7"/>
    <mergeCell ref="I3:I7"/>
    <mergeCell ref="J3:J7"/>
    <mergeCell ref="K3:K7"/>
    <mergeCell ref="L3:L7"/>
    <mergeCell ref="N3:N7"/>
    <mergeCell ref="AG3:AG7"/>
    <mergeCell ref="AL3:AL7"/>
    <mergeCell ref="AM3:AM7"/>
    <mergeCell ref="AN3:AN7"/>
    <mergeCell ref="AO3:AO7"/>
    <mergeCell ref="F3:F7"/>
    <mergeCell ref="A3:A7"/>
    <mergeCell ref="B3:B7"/>
    <mergeCell ref="C3:C7"/>
    <mergeCell ref="D3:D7"/>
    <mergeCell ref="E3:E7"/>
  </mergeCells>
  <conditionalFormatting sqref="L8:L1048576 AN8:AN1048576">
    <cfRule type="containsText" dxfId="15" priority="13" operator="containsText" text="bajo">
      <formula>NOT(ISERROR(SEARCH("bajo",L8)))</formula>
    </cfRule>
    <cfRule type="containsText" dxfId="14" priority="14" operator="containsText" text="moderado">
      <formula>NOT(ISERROR(SEARCH("moderado",L8)))</formula>
    </cfRule>
    <cfRule type="containsText" dxfId="13" priority="15" operator="containsText" text="alto">
      <formula>NOT(ISERROR(SEARCH("alto",L8)))</formula>
    </cfRule>
    <cfRule type="containsText" dxfId="12" priority="16" operator="containsText" text="extremo">
      <formula>NOT(ISERROR(SEARCH("extremo",L8)))</formula>
    </cfRule>
  </conditionalFormatting>
  <conditionalFormatting sqref="L1 AN1">
    <cfRule type="containsText" dxfId="11" priority="9" operator="containsText" text="bajo">
      <formula>NOT(ISERROR(SEARCH("bajo",L1)))</formula>
    </cfRule>
    <cfRule type="containsText" dxfId="10" priority="10" operator="containsText" text="moderado">
      <formula>NOT(ISERROR(SEARCH("moderado",L1)))</formula>
    </cfRule>
    <cfRule type="containsText" dxfId="9" priority="11" operator="containsText" text="alto">
      <formula>NOT(ISERROR(SEARCH("alto",L1)))</formula>
    </cfRule>
    <cfRule type="containsText" dxfId="8" priority="12" operator="containsText" text="extremo">
      <formula>NOT(ISERROR(SEARCH("extremo",L1)))</formula>
    </cfRule>
  </conditionalFormatting>
  <conditionalFormatting sqref="L3">
    <cfRule type="containsText" dxfId="7" priority="5" operator="containsText" text="bajo">
      <formula>NOT(ISERROR(SEARCH("bajo",L3)))</formula>
    </cfRule>
    <cfRule type="containsText" dxfId="6" priority="6" operator="containsText" text="moderado">
      <formula>NOT(ISERROR(SEARCH("moderado",L3)))</formula>
    </cfRule>
    <cfRule type="containsText" dxfId="5" priority="7" operator="containsText" text="alto">
      <formula>NOT(ISERROR(SEARCH("alto",L3)))</formula>
    </cfRule>
    <cfRule type="containsText" dxfId="4" priority="8" operator="containsText" text="extremo">
      <formula>NOT(ISERROR(SEARCH("extremo",L3)))</formula>
    </cfRule>
  </conditionalFormatting>
  <conditionalFormatting sqref="AN3">
    <cfRule type="containsText" dxfId="3" priority="1" operator="containsText" text="bajo">
      <formula>NOT(ISERROR(SEARCH("bajo",AN3)))</formula>
    </cfRule>
    <cfRule type="containsText" dxfId="2" priority="2" operator="containsText" text="moderado">
      <formula>NOT(ISERROR(SEARCH("moderado",AN3)))</formula>
    </cfRule>
    <cfRule type="containsText" dxfId="1" priority="3" operator="containsText" text="alto">
      <formula>NOT(ISERROR(SEARCH("alto",AN3)))</formula>
    </cfRule>
    <cfRule type="containsText" dxfId="0" priority="4" operator="containsText" text="extremo">
      <formula>NOT(ISERROR(SEARCH("extremo",AN3)))</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300-000000000000}">
          <x14:formula1>
            <xm:f>Parámetro!$A$93:$A$96</xm:f>
          </x14:formula1>
          <xm:sqref>AO8:AO1048576 AO1 AO3:AO5</xm:sqref>
        </x14:dataValidation>
        <x14:dataValidation type="list" allowBlank="1" showInputMessage="1" showErrorMessage="1" xr:uid="{00000000-0002-0000-0300-000001000000}">
          <x14:formula1>
            <xm:f>Parámetro!$A$47:$A$51</xm:f>
          </x14:formula1>
          <xm:sqref>AM3:AM1048576 K8:K1048576 AM1 K1 K3:K5</xm:sqref>
        </x14:dataValidation>
        <x14:dataValidation type="list" allowBlank="1" showInputMessage="1" showErrorMessage="1" xr:uid="{00000000-0002-0000-0300-000002000000}">
          <x14:formula1>
            <xm:f>Parámetro!$A$40:$A$44</xm:f>
          </x14:formula1>
          <xm:sqref>AL3:AL1048576 J8:J1048576 AL1 J1 J3:J5</xm:sqref>
        </x14:dataValidation>
        <x14:dataValidation type="list" allowBlank="1" showInputMessage="1" showErrorMessage="1" xr:uid="{00000000-0002-0000-0300-000003000000}">
          <x14:formula1>
            <xm:f>Parámetro!$G$2:$G$4</xm:f>
          </x14:formula1>
          <xm:sqref>AA1 AA3:AA1048576</xm:sqref>
        </x14:dataValidation>
        <x14:dataValidation type="list" allowBlank="1" showInputMessage="1" showErrorMessage="1" xr:uid="{00000000-0002-0000-0300-000004000000}">
          <x14:formula1>
            <xm:f>Parámetro!$F$2:$F$4</xm:f>
          </x14:formula1>
          <xm:sqref>X1 X3:X1048576</xm:sqref>
        </x14:dataValidation>
        <x14:dataValidation type="list" allowBlank="1" showInputMessage="1" showErrorMessage="1" xr:uid="{00000000-0002-0000-0300-000005000000}">
          <x14:formula1>
            <xm:f>Parámetro!$E$2:$E$3</xm:f>
          </x14:formula1>
          <xm:sqref>Y3:Z1048576 Y1:Z1 U1:W1 U3:W1048576</xm:sqref>
        </x14:dataValidation>
        <x14:dataValidation type="list" allowBlank="1" showInputMessage="1" showErrorMessage="1" xr:uid="{00000000-0002-0000-0300-000006000000}">
          <x14:formula1>
            <xm:f>Parámetro!$B$84:$B$86</xm:f>
          </x14:formula1>
          <xm:sqref>AI1 AI3:AI1048576</xm:sqref>
        </x14:dataValidation>
        <x14:dataValidation type="list" allowBlank="1" showInputMessage="1" showErrorMessage="1" xr:uid="{00000000-0002-0000-0300-000007000000}">
          <x14:formula1>
            <xm:f>Parámetro!$A$84:$A$85</xm:f>
          </x14:formula1>
          <xm:sqref>AH1 AH3:AH1048576</xm:sqref>
        </x14:dataValidation>
        <x14:dataValidation type="list" allowBlank="1" showInputMessage="1" showErrorMessage="1" xr:uid="{00000000-0002-0000-0300-000008000000}">
          <x14:formula1>
            <xm:f>Parámetro!$A$89:$A$90</xm:f>
          </x14:formula1>
          <xm:sqref>M1 M3:M1048576</xm:sqref>
        </x14:dataValidation>
        <x14:dataValidation type="list" allowBlank="1" showInputMessage="1" showErrorMessage="1" xr:uid="{00000000-0002-0000-0300-000009000000}">
          <x14:formula1>
            <xm:f>Parámetro!$A$118:$A$120</xm:f>
          </x14:formula1>
          <xm:sqref>AD1 AD3:AD1048576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Parámetro</vt:lpstr>
      <vt:lpstr>construcciones</vt:lpstr>
      <vt:lpstr>Riesgos_PROCESO_STC</vt:lpstr>
      <vt:lpstr>Riesgos_P-SERVICIOCIUDADANO_STC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Arq. Sandra Leon</dc:creator>
  <cp:lastModifiedBy>Carolina</cp:lastModifiedBy>
  <dcterms:created xsi:type="dcterms:W3CDTF">2019-12-26T17:22:08Z</dcterms:created>
  <dcterms:modified xsi:type="dcterms:W3CDTF">2021-09-14T19:58:39Z</dcterms:modified>
</cp:coreProperties>
</file>